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5" activeTab="3"/>
  </bookViews>
  <sheets>
    <sheet name="titulky" sheetId="1" r:id="rId1"/>
    <sheet name="rekapitulace" sheetId="2" r:id="rId2"/>
    <sheet name="úvěry" sheetId="3" r:id="rId3"/>
    <sheet name="běžný" sheetId="4" r:id="rId4"/>
    <sheet name="kapitálový" sheetId="5" r:id="rId5"/>
    <sheet name="financování" sheetId="6" r:id="rId6"/>
    <sheet name="zásobník investic" sheetId="7" r:id="rId7"/>
    <sheet name="ZŠ" sheetId="8" r:id="rId8"/>
    <sheet name="MŠ" sheetId="9" r:id="rId9"/>
    <sheet name="Odpis.plán MK" sheetId="10" r:id="rId10"/>
    <sheet name="Odpis.plán MŠ, ZŠ" sheetId="11" r:id="rId11"/>
    <sheet name="CPDM" sheetId="12" r:id="rId12"/>
    <sheet name="DPS" sheetId="13" r:id="rId13"/>
    <sheet name="PRO-SPORT" sheetId="14" r:id="rId14"/>
    <sheet name="MK" sheetId="15" r:id="rId15"/>
    <sheet name="MD" sheetId="16" r:id="rId16"/>
  </sheets>
  <definedNames>
    <definedName name="_xlnm.Print_Titles" localSheetId="3">'běžný'!$1:$2</definedName>
    <definedName name="_xlnm.Print_Titles" localSheetId="4">'kapitálový'!$1:$2</definedName>
    <definedName name="_xlnm.Print_Area" localSheetId="3">'běžný'!$A$1:$N$969</definedName>
    <definedName name="_xlnm.Print_Area" localSheetId="15">'MD'!$A$1:$I$50</definedName>
  </definedNames>
  <calcPr fullCalcOnLoad="1"/>
</workbook>
</file>

<file path=xl/sharedStrings.xml><?xml version="1.0" encoding="utf-8"?>
<sst xmlns="http://schemas.openxmlformats.org/spreadsheetml/2006/main" count="1611" uniqueCount="1180">
  <si>
    <t>oprava a údržba majetku - SUPŠ+SZŠ</t>
  </si>
  <si>
    <t>oprava a údržba majetku - aut.nádraží</t>
  </si>
  <si>
    <t>daně a poplatky (daň z převodu nem.,...)</t>
  </si>
  <si>
    <t>nájem z bytů</t>
  </si>
  <si>
    <t>ROZKLAD DOTACE MĚSTA</t>
  </si>
  <si>
    <t>DOTACE MĚSTA</t>
  </si>
  <si>
    <t>MĚSTSKÉ DIVADLO ČESKÝ KRUMLOV, o.p.s.</t>
  </si>
  <si>
    <t>JDSHO celkem</t>
  </si>
  <si>
    <t>Krizové řízení - celkem</t>
  </si>
  <si>
    <t>Poř. č.</t>
  </si>
  <si>
    <t>Inventární číslo</t>
  </si>
  <si>
    <t>Název</t>
  </si>
  <si>
    <t>Datum zařazení</t>
  </si>
  <si>
    <t>Odpisová skupina</t>
  </si>
  <si>
    <t>Doba odpisování</t>
  </si>
  <si>
    <t>Roční odpisová sazba</t>
  </si>
  <si>
    <t>Pořizovací cena</t>
  </si>
  <si>
    <t>Zůstatková cena</t>
  </si>
  <si>
    <t>Odpisy</t>
  </si>
  <si>
    <t xml:space="preserve"> </t>
  </si>
  <si>
    <t>k 31.12.2005</t>
  </si>
  <si>
    <t>2006</t>
  </si>
  <si>
    <t>Skupina:</t>
  </si>
  <si>
    <t xml:space="preserve">            19</t>
  </si>
  <si>
    <t>Psací stroj katalogizační</t>
  </si>
  <si>
    <t>30.0</t>
  </si>
  <si>
    <t xml:space="preserve">            21</t>
  </si>
  <si>
    <t>Počítač PC AT 286, monitor</t>
  </si>
  <si>
    <t xml:space="preserve">            22</t>
  </si>
  <si>
    <t>Tiskárna LC 10 STAR</t>
  </si>
  <si>
    <t xml:space="preserve">            25</t>
  </si>
  <si>
    <t>Počítač, monitor</t>
  </si>
  <si>
    <t xml:space="preserve">            26</t>
  </si>
  <si>
    <t>Monitor Synco</t>
  </si>
  <si>
    <t xml:space="preserve">            27</t>
  </si>
  <si>
    <t>Tiskárna EPSON FX 1050</t>
  </si>
  <si>
    <t xml:space="preserve">            28</t>
  </si>
  <si>
    <t xml:space="preserve">            30</t>
  </si>
  <si>
    <t>Počítač MB 386 DX, monitor</t>
  </si>
  <si>
    <t xml:space="preserve">            31</t>
  </si>
  <si>
    <t>Počítač, klávesnice</t>
  </si>
  <si>
    <t xml:space="preserve">            32</t>
  </si>
  <si>
    <t>Monitor</t>
  </si>
  <si>
    <t xml:space="preserve">            33</t>
  </si>
  <si>
    <t>Sowtvare - knihovní systém</t>
  </si>
  <si>
    <t>72.20</t>
  </si>
  <si>
    <t xml:space="preserve">            34</t>
  </si>
  <si>
    <t>Počítač PA SIMM</t>
  </si>
  <si>
    <t xml:space="preserve">            35</t>
  </si>
  <si>
    <t>Záložní zdroj</t>
  </si>
  <si>
    <t xml:space="preserve">            37</t>
  </si>
  <si>
    <t>Server Pentium</t>
  </si>
  <si>
    <t xml:space="preserve">            38</t>
  </si>
  <si>
    <t>Počítač, monitor, klávesnice, myš</t>
  </si>
  <si>
    <t xml:space="preserve">            40</t>
  </si>
  <si>
    <t>Mikrovlná a síťová karta</t>
  </si>
  <si>
    <t>32.30.11</t>
  </si>
  <si>
    <t xml:space="preserve">            42</t>
  </si>
  <si>
    <t>Počítač, síťová karta</t>
  </si>
  <si>
    <t xml:space="preserve">            43</t>
  </si>
  <si>
    <t>Veřejná stanice Internet</t>
  </si>
  <si>
    <t xml:space="preserve">            44</t>
  </si>
  <si>
    <t xml:space="preserve">            45</t>
  </si>
  <si>
    <t xml:space="preserve">            46</t>
  </si>
  <si>
    <t>rozvodnice, propoj. panely, síťová karta</t>
  </si>
  <si>
    <t xml:space="preserve">            47</t>
  </si>
  <si>
    <t>PC sestava P 466 s monitorem a tiskárnou</t>
  </si>
  <si>
    <t xml:space="preserve">            48</t>
  </si>
  <si>
    <t xml:space="preserve">            49</t>
  </si>
  <si>
    <t>Mikrovlnný spoj pro datovou komunikaci</t>
  </si>
  <si>
    <t xml:space="preserve">            51</t>
  </si>
  <si>
    <t>Server</t>
  </si>
  <si>
    <t>Součet za skupinu 1</t>
  </si>
  <si>
    <t xml:space="preserve">            29</t>
  </si>
  <si>
    <t>Elektronika - přehrávač CD, magnetofon, radio</t>
  </si>
  <si>
    <t xml:space="preserve">            39</t>
  </si>
  <si>
    <t>Kopírovací stroj s příslušenstvím</t>
  </si>
  <si>
    <t xml:space="preserve">            41</t>
  </si>
  <si>
    <t>Anténa PL</t>
  </si>
  <si>
    <t>32.30</t>
  </si>
  <si>
    <t xml:space="preserve">            50</t>
  </si>
  <si>
    <t>Součet za skupinu 2</t>
  </si>
  <si>
    <t>SOUČET CELKEM</t>
  </si>
  <si>
    <t>Položka SKP</t>
  </si>
  <si>
    <t xml:space="preserve">ODPISOVÝ PLÁN PŘÍSPĚVKOVÉ ORG. - Městská knihovna </t>
  </si>
  <si>
    <t>granty "Označení provozoven" fyz.osobám</t>
  </si>
  <si>
    <t>granty "Označení provozoven" práv.osobám</t>
  </si>
  <si>
    <t>nákup florbal. mantinelů do sport.haly</t>
  </si>
  <si>
    <t>PŘEHLED ÚVĚRŮ MĚSTA ČESKÝ KRUMLOV</t>
  </si>
  <si>
    <t>Splátky jistiny</t>
  </si>
  <si>
    <t>Úvěry</t>
  </si>
  <si>
    <t>Zůstatek k 31.12.2005</t>
  </si>
  <si>
    <t>Splatnost</t>
  </si>
  <si>
    <t>Sazba</t>
  </si>
  <si>
    <t>dary RM - MO Zájm.sdruž.důch. Svépomoc</t>
  </si>
  <si>
    <t>Zůstatek k 31.12.2008</t>
  </si>
  <si>
    <t>Splátky</t>
  </si>
  <si>
    <t>Hypotéční úvěr DPS Vyšehrad - 5 mil. Kč (1997)</t>
  </si>
  <si>
    <t>25.M : 66,215 tis. Kč</t>
  </si>
  <si>
    <t>Obchodní půjčka - koupě budovy pobočky KB (2004)</t>
  </si>
  <si>
    <t>Q : 540 tis. Kč</t>
  </si>
  <si>
    <t>Investiční úvěr - 10 mil. Kč (2001)</t>
  </si>
  <si>
    <t>6,88%*</t>
  </si>
  <si>
    <t>25.M : 115,491 tis. Kč</t>
  </si>
  <si>
    <t>3,45%**</t>
  </si>
  <si>
    <t>25.M : 97,611 tis. Kč</t>
  </si>
  <si>
    <t>Investiční úvěr - 20 mil. Kč (2005)</t>
  </si>
  <si>
    <t>kvartálně</t>
  </si>
  <si>
    <t>Úvěr na Klášter minoritů (2005)</t>
  </si>
  <si>
    <t>Úvěr na investiční akce (2006)</t>
  </si>
  <si>
    <t>* do 28.5.2006</t>
  </si>
  <si>
    <t>**do 28.5.2006</t>
  </si>
  <si>
    <t>Pro rok 2006 bude ukazatel dluhové služby vypočtený podle metodiky MF ČR činit cca 3,61%.</t>
  </si>
  <si>
    <t>ROZPOČET MĚSTA ČESKÝ KRUMLOV</t>
  </si>
  <si>
    <t>nájem - Lesy města Č.K., s.r.o.</t>
  </si>
  <si>
    <t>elektrická energie - letní kino</t>
  </si>
  <si>
    <t>odd.sociál. věcí a zdravot. - celkem</t>
  </si>
  <si>
    <t>Program protidrog.prev.-rezerva</t>
  </si>
  <si>
    <t>DPS o.p.s. - přijaté dary</t>
  </si>
  <si>
    <t>DPS o.p.s. - pronájmy</t>
  </si>
  <si>
    <t>DPS o.p.s. - dotace</t>
  </si>
  <si>
    <t>dotace - limitka klášter</t>
  </si>
  <si>
    <t>klášter - opravy</t>
  </si>
  <si>
    <t>klášter celkem</t>
  </si>
  <si>
    <t>dlouhodobé přijaté půjčené prostředky - nový úvěr</t>
  </si>
  <si>
    <t>dlouhodobé přijaté půjčené prostředky - dočerpání úvěru na klášter</t>
  </si>
  <si>
    <t>?</t>
  </si>
  <si>
    <t>dětská hřiště ( 1.rok - etapa )</t>
  </si>
  <si>
    <t>ZÁKLADNÍ ŠKOLY - příspěvkové organizace</t>
  </si>
  <si>
    <t>ZA SOUDEM</t>
  </si>
  <si>
    <t>PLEŠIVEC 279</t>
  </si>
  <si>
    <t>VYŠEHRAD</t>
  </si>
  <si>
    <t>TAVÍRNA</t>
  </si>
  <si>
    <t>ZA NÁDRAŽÍM</t>
  </si>
  <si>
    <t>PLEŠIVEC 391</t>
  </si>
  <si>
    <t>MATEŘSKÉ ŠKOLY - příspěvkové organizace</t>
  </si>
  <si>
    <t>Příspěvková organizace</t>
  </si>
  <si>
    <t>ODPISOVÝ PLÁN PŘÍSPĚVKOVÝCH ORG. - MŠ, ZŠ</t>
  </si>
  <si>
    <t>CENTRUM PRO DĚTI A MLÁDEŽ, o.p.s.</t>
  </si>
  <si>
    <t>DOMY S PEČOVATELSKOU SLUŽBOU, o.p.s.</t>
  </si>
  <si>
    <t>DAŇ. A PRÁVNÍ POR. AUDIT</t>
  </si>
  <si>
    <t>název</t>
  </si>
  <si>
    <t>KANCELÁŘ TAJEMNÍKA</t>
  </si>
  <si>
    <t>mzdové výdaje</t>
  </si>
  <si>
    <t>nákup materiálu</t>
  </si>
  <si>
    <t>cestovné</t>
  </si>
  <si>
    <t>celkem</t>
  </si>
  <si>
    <t>výdaje na PHM</t>
  </si>
  <si>
    <t>nákup náhradních dílů</t>
  </si>
  <si>
    <t>pojištění aut</t>
  </si>
  <si>
    <t>silniční daň</t>
  </si>
  <si>
    <t>reprefond tajemníka + odborů</t>
  </si>
  <si>
    <t>inzerce - výběr.řízení</t>
  </si>
  <si>
    <t>KANCELÁŘ TAJEM. CELKEM</t>
  </si>
  <si>
    <t>KANCELÁŘ STAROSTY</t>
  </si>
  <si>
    <t>kulturní akce města</t>
  </si>
  <si>
    <t>kulturní kalendář</t>
  </si>
  <si>
    <t>vánoční výzdoba města</t>
  </si>
  <si>
    <t>ost.výdaje vč.vzděl.proj.</t>
  </si>
  <si>
    <t>Phare - kult.kalendář</t>
  </si>
  <si>
    <t>poplatky členské</t>
  </si>
  <si>
    <t>propagace a komunikace</t>
  </si>
  <si>
    <t>státní a zahraniční návštěvy</t>
  </si>
  <si>
    <t>projekty a semináře</t>
  </si>
  <si>
    <t>ostatní výdaje</t>
  </si>
  <si>
    <t>Internet připojení</t>
  </si>
  <si>
    <t>poplatky SW</t>
  </si>
  <si>
    <t>dovybavení, obnova IT</t>
  </si>
  <si>
    <t>překlady, tlumočení</t>
  </si>
  <si>
    <t>soudní poplatky</t>
  </si>
  <si>
    <t>Městský zpravodaj</t>
  </si>
  <si>
    <t>KUK</t>
  </si>
  <si>
    <t>mediální prezentace</t>
  </si>
  <si>
    <t>KANCEL. STAROSTY CELKEM</t>
  </si>
  <si>
    <t>poštovné - úřad</t>
  </si>
  <si>
    <t>úklid budov MěÚ</t>
  </si>
  <si>
    <t>telekomunikační služby</t>
  </si>
  <si>
    <t>správní poplatky - matrika</t>
  </si>
  <si>
    <t>správní poplatky -evidence obyv.</t>
  </si>
  <si>
    <t>pokuty - přestupkové řízení</t>
  </si>
  <si>
    <t>pokuty - OP + pasy</t>
  </si>
  <si>
    <t>ostatní příjmy</t>
  </si>
  <si>
    <t>OVV - CELKEM</t>
  </si>
  <si>
    <t>ODBOR FINANCÍ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</si>
  <si>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</si>
  <si>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</si>
  <si>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</si>
  <si>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</si>
  <si>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</si>
  <si>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</si>
  <si>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daň z VHČ města</t>
  </si>
  <si>
    <t>ostatní příjmy běžného roku</t>
  </si>
  <si>
    <t>Dunková - splátky půjčky</t>
  </si>
  <si>
    <t>ODBOR SPRÁVY MAJETKU</t>
  </si>
  <si>
    <t>nákup služeb</t>
  </si>
  <si>
    <t>pojištění majetku</t>
  </si>
  <si>
    <t>pronájmy pozemků</t>
  </si>
  <si>
    <t>správa hřbitova</t>
  </si>
  <si>
    <t>věcné břemeno</t>
  </si>
  <si>
    <t>urbanistické studie</t>
  </si>
  <si>
    <t>strategický plán</t>
  </si>
  <si>
    <t>digitální mapa města GIS</t>
  </si>
  <si>
    <t>odd. památkové péče</t>
  </si>
  <si>
    <t>odd. investic</t>
  </si>
  <si>
    <t>údržba mostních objektů</t>
  </si>
  <si>
    <t>čištění splaškové kanalizace</t>
  </si>
  <si>
    <t>Pronájem - VaK sítě</t>
  </si>
  <si>
    <t>ORIaPP - CELKEM</t>
  </si>
  <si>
    <t>STAVEBNÍ ÚŘAD</t>
  </si>
  <si>
    <t>správní poplatky</t>
  </si>
  <si>
    <t>pokuty</t>
  </si>
  <si>
    <t>SÚ - CELKEM</t>
  </si>
  <si>
    <t>ODBOR ŽIVOT. PROSTŘEDÍ A ZEMĚDĚLSTVÍ</t>
  </si>
  <si>
    <t>likvidace toxického odpadu</t>
  </si>
  <si>
    <t>ozeleňovací práce ve městě</t>
  </si>
  <si>
    <t>lesní hospodářství mimořádné</t>
  </si>
  <si>
    <t>kontrola lovu</t>
  </si>
  <si>
    <t>popl.za znečišť. život.prostř.</t>
  </si>
  <si>
    <t xml:space="preserve">pokuty </t>
  </si>
  <si>
    <t>úhrady z vydobývaných prostor</t>
  </si>
  <si>
    <t>OŽPZ - CELKEM</t>
  </si>
  <si>
    <t>ODBOR ŠKOL., SOC. VĚCÍ A ZDRAVOTNICTVÍ</t>
  </si>
  <si>
    <t>oddělení školství</t>
  </si>
  <si>
    <t>DDM Nové spolí</t>
  </si>
  <si>
    <t>příspěvek na provoz MŠ,ZŠ</t>
  </si>
  <si>
    <t>úhrada neinv. nákladů od obcí</t>
  </si>
  <si>
    <t>sport</t>
  </si>
  <si>
    <t>CPDM o.p.s.</t>
  </si>
  <si>
    <t>ODBOR DOPRAVY A SIL. HOSPODÁŘSTVÍ</t>
  </si>
  <si>
    <t>nákup externích služeb</t>
  </si>
  <si>
    <t>příspěvek na dopr.obslužnost</t>
  </si>
  <si>
    <t>BESIP - prevent. činnost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</si>
  <si>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</si>
  <si>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</si>
  <si>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</si>
  <si>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</si>
  <si>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</si>
  <si>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</si>
  <si>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</si>
  <si>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MĚSTSKÁ POLICIE-CELKEM</t>
  </si>
  <si>
    <t>STAROSTA +  MÍSTOSTAR.</t>
  </si>
  <si>
    <t>fond odměn</t>
  </si>
  <si>
    <t>reprefond starosty</t>
  </si>
  <si>
    <t>STAR.+ MÍSTOSTAR. CELKEM</t>
  </si>
  <si>
    <t>ZM, RM, VÝBORY, KOMISE</t>
  </si>
  <si>
    <t>odměny členům</t>
  </si>
  <si>
    <t>ZM, RM, VÝB., KOM. - CELKEM</t>
  </si>
  <si>
    <t>CELKEM</t>
  </si>
  <si>
    <t>prodej domů</t>
  </si>
  <si>
    <t>nákup domů</t>
  </si>
  <si>
    <t>ODBOR RIaPP</t>
  </si>
  <si>
    <t>pronájem mikrobusu</t>
  </si>
  <si>
    <t>úroky - příjem</t>
  </si>
  <si>
    <t>org.</t>
  </si>
  <si>
    <t>psí útulek - dary</t>
  </si>
  <si>
    <t>RZ 1/01</t>
  </si>
  <si>
    <t>RZ 1/04</t>
  </si>
  <si>
    <t>komunikace ve městě</t>
  </si>
  <si>
    <t>Prokyšův sál - nájem divadlu</t>
  </si>
  <si>
    <t xml:space="preserve">Prelatura - služby,energie </t>
  </si>
  <si>
    <t>ODBOR VNITŘNÍCH VĚCÍ</t>
  </si>
  <si>
    <t>§</t>
  </si>
  <si>
    <t>6171</t>
  </si>
  <si>
    <t>platy zaměstnanců</t>
  </si>
  <si>
    <t>5021</t>
  </si>
  <si>
    <t>ostatní osobní výdaje</t>
  </si>
  <si>
    <t>odvody na sociální pojištění</t>
  </si>
  <si>
    <t>odvody na zdravotní pojištění</t>
  </si>
  <si>
    <t>5136</t>
  </si>
  <si>
    <t>knihy, učební pomůcky,tisk</t>
  </si>
  <si>
    <t>5139</t>
  </si>
  <si>
    <t>nákup materiálu j.n.</t>
  </si>
  <si>
    <t>5161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</si>
  <si>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</si>
  <si>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</si>
  <si>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</si>
  <si>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</si>
  <si>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</si>
  <si>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</si>
  <si>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</si>
  <si>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</si>
  <si>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</si>
  <si>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pohonné hmoty a maziva</t>
  </si>
  <si>
    <t>ostatní nákupy j.n.</t>
  </si>
  <si>
    <t>OSOBNÍ A VĚCNÉ NÁKLADY CELKEM</t>
  </si>
  <si>
    <t>DOPRAVA</t>
  </si>
  <si>
    <t>OSOBNÍ A VĚCNÉ NÁKLADY ODBORU</t>
  </si>
  <si>
    <t>DOPRAVA CELKEM</t>
  </si>
  <si>
    <t>OSTATNÍ VÝDAJE KT</t>
  </si>
  <si>
    <t>OSTATNÍ VÝDAJE KT CELKEM</t>
  </si>
  <si>
    <t>studená voda</t>
  </si>
  <si>
    <t>plyn</t>
  </si>
  <si>
    <t>elektrická energie</t>
  </si>
  <si>
    <t>nákup DHDM</t>
  </si>
  <si>
    <t>nákup ost. služeb</t>
  </si>
  <si>
    <t>Městská galerie celkem</t>
  </si>
  <si>
    <t>mezinár. kultur.spolupráce celkem</t>
  </si>
  <si>
    <t>ODDĚLENÍ VNĚJŠÍCH VZTAHŮ</t>
  </si>
  <si>
    <t>pohoštění</t>
  </si>
  <si>
    <t>věcné dary</t>
  </si>
  <si>
    <t>styk s městy celkem</t>
  </si>
  <si>
    <t>ODDĚLENÍ VV CELKEM</t>
  </si>
  <si>
    <t>programové vybavení</t>
  </si>
  <si>
    <t>knihy, učební pomůcky, tisk</t>
  </si>
  <si>
    <t>ODDĚLENÍ INFORMATIKY CELKEM</t>
  </si>
  <si>
    <t>142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</si>
  <si>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</si>
  <si>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</si>
  <si>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</si>
  <si>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</si>
  <si>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</si>
  <si>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</si>
  <si>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</si>
  <si>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nájemné za nájem s právem koupě</t>
  </si>
  <si>
    <t>svatební obřady, životní výročí</t>
  </si>
  <si>
    <t>odvody za nezaměstnání ZTP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</si>
  <si>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</si>
  <si>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</si>
  <si>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</si>
  <si>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</si>
  <si>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</si>
  <si>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</si>
  <si>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</si>
  <si>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</si>
  <si>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PŘÍJMY A VÝDAJE OF CELKEM</t>
  </si>
  <si>
    <t>pronájem - ČKRF parkoviště</t>
  </si>
  <si>
    <t>pronájem - SM areál</t>
  </si>
  <si>
    <t>pronájem - hrobová místa</t>
  </si>
  <si>
    <t>pronájem - zahrádky</t>
  </si>
  <si>
    <t>pronájem - nebytové prostory ost.</t>
  </si>
  <si>
    <t>pronájem - pozemky</t>
  </si>
  <si>
    <t>PŘÍJMY A VÝDAJE OSM CELKEM</t>
  </si>
  <si>
    <t>pronájem - kolektor</t>
  </si>
  <si>
    <t>voda</t>
  </si>
  <si>
    <t>MŠ T.G.M - příspěvky</t>
  </si>
  <si>
    <t>MŠ celkem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</si>
  <si>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</si>
  <si>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</si>
  <si>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</si>
  <si>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</si>
  <si>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</si>
  <si>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</si>
  <si>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</si>
  <si>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Plešivec - příspěvky</t>
  </si>
  <si>
    <t>ZŠ Linecká - příspěvky</t>
  </si>
  <si>
    <t>ZŠ Nádraží - příspěvky</t>
  </si>
  <si>
    <t>ZŠ celkem</t>
  </si>
  <si>
    <t>příjmy z pronájmu</t>
  </si>
  <si>
    <t>dary RM - ostatní nezisk.a podob.org.</t>
  </si>
  <si>
    <t>dary RM celkem</t>
  </si>
  <si>
    <t>příspěvek na rekreační a lázeň.péči</t>
  </si>
  <si>
    <t>odd.sociál. věcí a zdravot. - soc.dávky</t>
  </si>
  <si>
    <t>dávky soc. péče pro staré občany</t>
  </si>
  <si>
    <t>dávky soc.péče pro rodinu a děti</t>
  </si>
  <si>
    <t>jednorázový příspěvek pro rodiny</t>
  </si>
  <si>
    <t>soc. dávky - rodiny</t>
  </si>
  <si>
    <t>soc. dávky - nezaměstnaní</t>
  </si>
  <si>
    <t>jednorázový příspěvek fin.- staří obč.</t>
  </si>
  <si>
    <t>příspěvek na rekreaci dětí důchodce</t>
  </si>
  <si>
    <t>přísp. při péči o osobu blízkou-děti</t>
  </si>
  <si>
    <t>přísp. při péči o osobu blízkou-rodiče</t>
  </si>
  <si>
    <t>příspěvek na indviduální dopravu</t>
  </si>
  <si>
    <t>přísp. na ortopedické pomůcky</t>
  </si>
  <si>
    <t>dávky obč. postiženým živel. pohrom.</t>
  </si>
  <si>
    <t>příspěvek na výživu</t>
  </si>
  <si>
    <t>příspěvek na zvláštní pomůcky</t>
  </si>
  <si>
    <t>příspěvek na provoz motor. vozidla</t>
  </si>
  <si>
    <t>příspěvek z výkonu trestu</t>
  </si>
  <si>
    <t>sociální dávky - celkem</t>
  </si>
  <si>
    <t>PŘÍJMY A VÝDAJE OŠSVaZ CELKEM</t>
  </si>
  <si>
    <t>sociální dávky - příjem</t>
  </si>
  <si>
    <t>sociální dávky - dotace z KÚ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</si>
  <si>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</si>
  <si>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</si>
  <si>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</si>
  <si>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</si>
  <si>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</si>
  <si>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</si>
  <si>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</si>
  <si>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dotace na regionál.funkce knih.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</si>
  <si>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</si>
  <si>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</si>
  <si>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</si>
  <si>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</si>
  <si>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</si>
  <si>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</si>
  <si>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</si>
  <si>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</si>
  <si>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</si>
  <si>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</si>
  <si>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</si>
  <si>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</si>
  <si>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</si>
  <si>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dary RM - kultura, církev, média</t>
  </si>
  <si>
    <t>prodej majetku - vybavení kancel.</t>
  </si>
  <si>
    <t>MŠ Tavírna - dotace ÚP</t>
  </si>
  <si>
    <t>GRANT - "Komunitní plánování"</t>
  </si>
  <si>
    <t>bezbariérový byt</t>
  </si>
  <si>
    <t>nákup DDHM</t>
  </si>
  <si>
    <t>úroky z úvěrů - celkem</t>
  </si>
  <si>
    <t>ORIaPP CELKEM</t>
  </si>
  <si>
    <t xml:space="preserve">BĚŽNÝ ROZPOČET </t>
  </si>
  <si>
    <t xml:space="preserve">KAPITÁLOVÝ ROZPOČET </t>
  </si>
  <si>
    <t>nákup ost.služeb</t>
  </si>
  <si>
    <t>příručky, mapy - krizový plán</t>
  </si>
  <si>
    <t>objektová bezpečnost</t>
  </si>
  <si>
    <t>vodné,stočné</t>
  </si>
  <si>
    <t>ČKRF - parkovací automaty</t>
  </si>
  <si>
    <t>odhady, konzultace</t>
  </si>
  <si>
    <t>pojištění automobilů</t>
  </si>
  <si>
    <t>nákup ostatních služeb celkem</t>
  </si>
  <si>
    <t>Oddělení dopravy</t>
  </si>
  <si>
    <t>obnova HW</t>
  </si>
  <si>
    <t>obnova SW</t>
  </si>
  <si>
    <t>rozšíření skládky TKO ČK</t>
  </si>
  <si>
    <t>Městský hřbitov - nový kolumbární blok</t>
  </si>
  <si>
    <t>CELKEM - KANCELÁŘ TAJEMNÍKA</t>
  </si>
  <si>
    <t>odd. územního plánování</t>
  </si>
  <si>
    <t>HC Slavoj - příspěvek</t>
  </si>
  <si>
    <t>TJ Sokol - příspěvek</t>
  </si>
  <si>
    <t>ODDĚLENÍ KULTURY</t>
  </si>
  <si>
    <t>ODDĚLENÍ KULTURY CELKEM</t>
  </si>
  <si>
    <t>ODDĚLENÍ IT a GIS</t>
  </si>
  <si>
    <t>naklád. s odpady mimořádné</t>
  </si>
  <si>
    <t>Oddělení investic</t>
  </si>
  <si>
    <t>Oddělení územního rozvoje</t>
  </si>
  <si>
    <t>Oddělení informatiky (včetně GIS)</t>
  </si>
  <si>
    <t>Oddělení matriky</t>
  </si>
  <si>
    <t>ODDĚLENÍ MATRIKY CELKEM</t>
  </si>
  <si>
    <t>oprava a údržba majetku - kino</t>
  </si>
  <si>
    <t>oprava a údržba majetku - hřbitov</t>
  </si>
  <si>
    <t>opravy a údržba majetku - celkem</t>
  </si>
  <si>
    <t>ost. neinv.transfery obyvatelstvu</t>
  </si>
  <si>
    <t>zdravotní prohlídky, nákup ost. služeb</t>
  </si>
  <si>
    <t>Program regenerace MPR celkem</t>
  </si>
  <si>
    <t>Program regenerace MPZ celkem</t>
  </si>
  <si>
    <t>daň z příjmů FO ze závislé činnosti</t>
  </si>
  <si>
    <t>daň z příjmů fyzických osob-OSVČ</t>
  </si>
  <si>
    <t>daň z příjmů FO z kapitál.výnosů</t>
  </si>
  <si>
    <t>pronájem skládky</t>
  </si>
  <si>
    <t>nákup služeb - Slavnosti pětilisté růže</t>
  </si>
  <si>
    <t>příjem z reklamy-kulturní akce</t>
  </si>
  <si>
    <t>koncesionářské popl. R+TV</t>
  </si>
  <si>
    <t>SF - příspěvek na stravování</t>
  </si>
  <si>
    <t>SF - příspěvek na penz. připojištění</t>
  </si>
  <si>
    <t>SF - finanční dary obyv.- výročí zaměst.</t>
  </si>
  <si>
    <t>nákup služeb ost.</t>
  </si>
  <si>
    <t>výdaje spojené s realizací majetku</t>
  </si>
  <si>
    <t>VHP - výtěžek</t>
  </si>
  <si>
    <t>neinv. dotace nefin.podnik.subj.-PO</t>
  </si>
  <si>
    <t>opravy a údržba opěrných zdí</t>
  </si>
  <si>
    <t>opravy a údržba kanalizací</t>
  </si>
  <si>
    <t>opravy a údržba vodovodů</t>
  </si>
  <si>
    <t>příspěvek na opravu bezbar.bytu</t>
  </si>
  <si>
    <t>konzultační, poradenské a práv.služby</t>
  </si>
  <si>
    <t>rekonstrukce majetku města - rezerva</t>
  </si>
  <si>
    <t>neinv.příspěvek ost. příspěvk. org.</t>
  </si>
  <si>
    <t>SF -nákup služeb - akce pro děti</t>
  </si>
  <si>
    <t>bytov. hospod. - opravy</t>
  </si>
  <si>
    <t>převod vlast. b.j.do fondu oprav</t>
  </si>
  <si>
    <t>nákup služeb - provoz kolektoru</t>
  </si>
  <si>
    <t>psí útulek - úhrady od majitelů psů</t>
  </si>
  <si>
    <t>Komunitní plánování - nákup služeb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</si>
  <si>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</si>
  <si>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</si>
  <si>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</si>
  <si>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</si>
  <si>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</si>
  <si>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</si>
  <si>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</si>
  <si>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</si>
  <si>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</si>
  <si>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neinvestiční dotace provozovateli</t>
  </si>
  <si>
    <t>provoz kina</t>
  </si>
  <si>
    <t>nájem Městská galerie+Prokyšův sál</t>
  </si>
  <si>
    <t>nájem komunikací pro kult.akce</t>
  </si>
  <si>
    <t>vratky minulých let (přeplatky záloh)</t>
  </si>
  <si>
    <t>úroky z úvěru - hypoteční KB (DPS)</t>
  </si>
  <si>
    <t>úroky z úvěru (budova úřadu)</t>
  </si>
  <si>
    <t>ostatní náhrady obyvatelstvu (prac.úrazy)</t>
  </si>
  <si>
    <t>oprava a údržba majetku - Služby města</t>
  </si>
  <si>
    <t>oprava a údržba majetku - Měst.knihovna</t>
  </si>
  <si>
    <t>přijaté pojistné náhrady</t>
  </si>
  <si>
    <t>převod vlast. b.j.do fondu oprav - inv.</t>
  </si>
  <si>
    <t>MPR - dotace nadacím</t>
  </si>
  <si>
    <t>MPR - dotace církvím</t>
  </si>
  <si>
    <t>MPR - dotace nepodnik.fyz.osobám</t>
  </si>
  <si>
    <t>MPZ - dotace nepodnik.fyz.</t>
  </si>
  <si>
    <t>MPZ - dotace nefin.podnik. subj.-práv.os.</t>
  </si>
  <si>
    <t>ostatní výdaje - ochrana živ.prostř.</t>
  </si>
  <si>
    <t>dotace vodného a stočného VaK, a.s.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</si>
  <si>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</si>
  <si>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</si>
  <si>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</si>
  <si>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</si>
  <si>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</si>
  <si>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MŠ Vyšehrad - dotace ÚP</t>
  </si>
  <si>
    <t>ostatní neinv.výdaje jinde nezařazené</t>
  </si>
  <si>
    <t>SF - věcné dary - akce pro děti</t>
  </si>
  <si>
    <t>odvody zdrav.pojištění</t>
  </si>
  <si>
    <t>odvody soc.pojištění</t>
  </si>
  <si>
    <t>služby telekomunikací</t>
  </si>
  <si>
    <t>80 b.j Vyšný - příjem od Dubiny</t>
  </si>
  <si>
    <t>80 b.j. Vyšný - platby dodavateli</t>
  </si>
  <si>
    <t>nákup pozemků</t>
  </si>
  <si>
    <t>studie Vyšenský potok</t>
  </si>
  <si>
    <t>celkem - bytové hospodářství</t>
  </si>
  <si>
    <t>ODBOR ÚZEMNÍHO ROZVOJE, INVESTIC A PAM. PÉČE</t>
  </si>
  <si>
    <t>příjem z poskyt.služeb</t>
  </si>
  <si>
    <t>nájem zasedací místnosti</t>
  </si>
  <si>
    <t>příjmy ze zasedací místnosti</t>
  </si>
  <si>
    <t>vratky soc.dávek z předch.roku</t>
  </si>
  <si>
    <t>nákup DHDM - lavičky apod.</t>
  </si>
  <si>
    <t>reprefond - věcné dary</t>
  </si>
  <si>
    <t>5162</t>
  </si>
  <si>
    <t>služby telekom. a radiokomunikací</t>
  </si>
  <si>
    <t>nákup materiálu (posyp apod.)</t>
  </si>
  <si>
    <t>nájemné - pozemek Hradební</t>
  </si>
  <si>
    <t>konz., poradenské a právní služby</t>
  </si>
  <si>
    <t>dotace o.p.s. - výstavy</t>
  </si>
  <si>
    <t>dotace obč.sdružením - výstavy</t>
  </si>
  <si>
    <t>dotace podnik.fyz.osobám</t>
  </si>
  <si>
    <t>dotace podnik.práv.osobám - hudba</t>
  </si>
  <si>
    <t>dotace obč.sdružením - hudba</t>
  </si>
  <si>
    <t>příspěvky ost.přísp.org. - publikace</t>
  </si>
  <si>
    <t>dotace neziskovým org. - hudba</t>
  </si>
  <si>
    <t>přijaté vratky dotace KÚ</t>
  </si>
  <si>
    <t>Povodňové konto - přijaté dary</t>
  </si>
  <si>
    <t>příjmy z prodeje krátkodob.majetku</t>
  </si>
  <si>
    <t>nahodilé příjmy</t>
  </si>
  <si>
    <t>pronájem honebních pozemků</t>
  </si>
  <si>
    <t>dopl.dotace - regener.měst.parku</t>
  </si>
  <si>
    <t>správní poplatky ZTP</t>
  </si>
  <si>
    <t>fin.vypořádání dotací -Povodň.fond</t>
  </si>
  <si>
    <t>fin. vypořádání dotací - KÚ</t>
  </si>
  <si>
    <t>opravy a údržba majetku -nebyt.hospod.</t>
  </si>
  <si>
    <t>pitná voda - kolektor</t>
  </si>
  <si>
    <t>KAPITÁLOVÝ ROZPOČET CELKEM</t>
  </si>
  <si>
    <t>OSOBNÍ NÁKLADY ÚŘADU CELKEM</t>
  </si>
  <si>
    <t>exekuční náklady</t>
  </si>
  <si>
    <t>provoz veřejných WC - nákup služeb</t>
  </si>
  <si>
    <t>provoz veřejných WC - pitná voda</t>
  </si>
  <si>
    <t>odd.regionálního rozvoje</t>
  </si>
  <si>
    <t>dotace z Linze</t>
  </si>
  <si>
    <t>OOV -  manažer projetku</t>
  </si>
  <si>
    <t>příjem dotace Phare</t>
  </si>
  <si>
    <t>nákup služeb - incomingová turist.</t>
  </si>
  <si>
    <t>OSTATNÍ  CELKEM</t>
  </si>
  <si>
    <t>OSTATNÍ - Kancelář starosty</t>
  </si>
  <si>
    <t>dotace podnik.fy.osobám -ostatní</t>
  </si>
  <si>
    <t>dotace občans.sdružením - divadel.č.</t>
  </si>
  <si>
    <t>dotace občans.sdruž. - vydavatel.čin.</t>
  </si>
  <si>
    <t>dotace občans.sdružením - ostatní</t>
  </si>
  <si>
    <t>příspěvek vlastní p.o.</t>
  </si>
  <si>
    <t>příspěvky ost.p.o. - hudba</t>
  </si>
  <si>
    <t>příspěvky ost.p.o. - výstavní činnost</t>
  </si>
  <si>
    <t>příspěvky ost.p.o. - ostatní</t>
  </si>
  <si>
    <t>nespecifikovaná rezerva běž.výdajů</t>
  </si>
  <si>
    <t>st.dotace-výkon státní správy</t>
  </si>
  <si>
    <t>doplatek dotace - Ekofilm 2002</t>
  </si>
  <si>
    <t>oprav nebyt.prost. - nepeněž.plnění</t>
  </si>
  <si>
    <t>dotace podnik.fy.os. - vydavatel.činnost</t>
  </si>
  <si>
    <t>dotace podnik.práv.osobám -divadel.č.</t>
  </si>
  <si>
    <t>dotace podnik.práv.os. - vydavatel.čin.</t>
  </si>
  <si>
    <t>dotace podnik.práv.osobám - ostatní</t>
  </si>
  <si>
    <t>výdaje za věcná břemena</t>
  </si>
  <si>
    <t>Komunitní plánování - telefon.služby</t>
  </si>
  <si>
    <t>Komunitní plánování - OOV</t>
  </si>
  <si>
    <t>Komunitní plánování - materiál</t>
  </si>
  <si>
    <t>Komunitní plánování  - celkem</t>
  </si>
  <si>
    <t>OOV - manažer projetku</t>
  </si>
  <si>
    <t>Grant " Kultura a CR linz-ČK"</t>
  </si>
  <si>
    <t>příspěvek na nájemné</t>
  </si>
  <si>
    <t>převod z depozitního účtu</t>
  </si>
  <si>
    <t>přijaté nekapitál. příspěvky</t>
  </si>
  <si>
    <t>pokuty památková péče</t>
  </si>
  <si>
    <t>dary RM - diagno.ústav Homole</t>
  </si>
  <si>
    <t>dary RM - Spirála + nevidomí</t>
  </si>
  <si>
    <t>dary RM - Klub rodičů a přátel zdr.post.</t>
  </si>
  <si>
    <t>ZŠ rezerva</t>
  </si>
  <si>
    <t>MŠ rezerva</t>
  </si>
  <si>
    <t>opravy a údržba</t>
  </si>
  <si>
    <t>dary RM - Pedag.psych.poradna</t>
  </si>
  <si>
    <t>neinv. dotace ze SFŽP</t>
  </si>
  <si>
    <t>dar od Oberbank AG</t>
  </si>
  <si>
    <t>nákup kompenzačních pomůcek</t>
  </si>
  <si>
    <t>Euroregion Šumava</t>
  </si>
  <si>
    <t>opravy stánků</t>
  </si>
  <si>
    <t>dary RM - Česká maltézská pomoc</t>
  </si>
  <si>
    <t>financování celkem</t>
  </si>
  <si>
    <t>FINANCOVÁNÍ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</si>
  <si>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</si>
  <si>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</si>
  <si>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</si>
  <si>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</si>
  <si>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</si>
  <si>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</si>
  <si>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</si>
  <si>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</si>
  <si>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PPP - Gymnázium + Zvláštní škola</t>
  </si>
  <si>
    <t>PPP - NSU + VZS ČČK</t>
  </si>
  <si>
    <t>PPP - ZŠ Plešivec</t>
  </si>
  <si>
    <t>ZŠ Nádraží - dotace na projekt</t>
  </si>
  <si>
    <t>ZŠ Linecká - dotace na projekt</t>
  </si>
  <si>
    <t>pohoštění - kulturní akce</t>
  </si>
  <si>
    <t>dotace program obnovy venkova</t>
  </si>
  <si>
    <t>nákup DDHM - POV</t>
  </si>
  <si>
    <t>oddělení regionál.rozvoje celkem</t>
  </si>
  <si>
    <t>PPP - Křesťanská společnost</t>
  </si>
  <si>
    <t>pokuty - převzaté z OkÚ</t>
  </si>
  <si>
    <t>sankční poplatky - prodej domů</t>
  </si>
  <si>
    <t>dotace na činnost odbor.les.hospod.</t>
  </si>
  <si>
    <t>vybavení kanceláří - nákup DHDM</t>
  </si>
  <si>
    <t>vybavení kanceláří - celkem</t>
  </si>
  <si>
    <t>rezerva celkem</t>
  </si>
  <si>
    <t>Progr.protidrog.prevence - celkem</t>
  </si>
  <si>
    <t>PPP - ZŠ Za nádražím</t>
  </si>
  <si>
    <t>PPP - ICOS</t>
  </si>
  <si>
    <t>příspěvky práv. osobám - OLH</t>
  </si>
  <si>
    <t>příspěvky fyz. osobám - OLH</t>
  </si>
  <si>
    <t>úhrada za dojíždějící žáky</t>
  </si>
  <si>
    <t>psí útulek</t>
  </si>
  <si>
    <t>rekonstrukce kanalizace - Rožmberská</t>
  </si>
  <si>
    <t>rekonstrukce vodovodu - Rožmberská</t>
  </si>
  <si>
    <t>periodické revize u majetku města</t>
  </si>
  <si>
    <t>PPP - DDM Č.K.</t>
  </si>
  <si>
    <t>PPP - Spirála o.s.</t>
  </si>
  <si>
    <t>PPP - CPDM o.p.s.</t>
  </si>
  <si>
    <t>přijaté pojistné náhrady - auta</t>
  </si>
  <si>
    <t>VHP - místní poplatek</t>
  </si>
  <si>
    <t>Prokyšův sál - nákup služeb divadla</t>
  </si>
  <si>
    <t>správní poplatky - ostatní</t>
  </si>
  <si>
    <t>kapitálové příjmy a investiční dotace</t>
  </si>
  <si>
    <t>daňové příjmy, nedaňové příjmy, neinvestiční dotace</t>
  </si>
  <si>
    <t>PRO SPORT - nákup DHDM</t>
  </si>
  <si>
    <t>dary RM - Sbor církve bratrské</t>
  </si>
  <si>
    <t>dary RM - Centrum pro zdravotně postiž.</t>
  </si>
  <si>
    <t>příspěvek Nadaci jihočeské cyklost.</t>
  </si>
  <si>
    <t>dotace od Ministerstva kultury</t>
  </si>
  <si>
    <t>dotace od Krajského úřadu</t>
  </si>
  <si>
    <t>příspěvek od Křížovníků</t>
  </si>
  <si>
    <t>klášter Minoritů - rekonstrukce</t>
  </si>
  <si>
    <t>lesní hospodářské osnovy</t>
  </si>
  <si>
    <t>územní plán - závěreč.etapy,doplň. studie</t>
  </si>
  <si>
    <t>Dopl. inv.dotace - studie prov. Domoradice</t>
  </si>
  <si>
    <t>přijaté neinv.dary</t>
  </si>
  <si>
    <t>dotace na vedení evidence zem.po.</t>
  </si>
  <si>
    <t>dotace Kiwanis klubu - projekt Handicap</t>
  </si>
  <si>
    <t>Rekonstrukce ulice Tovární</t>
  </si>
  <si>
    <t>Rekonstrukce ulice Tovární - dotace</t>
  </si>
  <si>
    <t>příjem z prodeje auta - protihodnota</t>
  </si>
  <si>
    <t>obnova vozového parku MěÚ</t>
  </si>
  <si>
    <t>dary RM - ČČK</t>
  </si>
  <si>
    <t>PPP - TK Galadance</t>
  </si>
  <si>
    <t>saldo kapitálového rozpočtu</t>
  </si>
  <si>
    <t>nákup služeb (RERA, atd.)</t>
  </si>
  <si>
    <t>příspěvek z ÚP na vyhrazení prac.místa</t>
  </si>
  <si>
    <t>vratka dotace MD o.p.s. z minul.roku</t>
  </si>
  <si>
    <t>konz., porad. a právní služby - revize</t>
  </si>
  <si>
    <t>servisní a mater.smlouvy-kopírky</t>
  </si>
  <si>
    <t>správní poplatky - OP + pasy</t>
  </si>
  <si>
    <t>úroky z úvěru - kontokorentní úvěr</t>
  </si>
  <si>
    <t>Sociální fond - výdaje celkem</t>
  </si>
  <si>
    <t>správní poplatek (z tomboly, …)</t>
  </si>
  <si>
    <t>příjem zisku po zdanění z VHČ města</t>
  </si>
  <si>
    <t>fin.vypořádání MPR předch.roku</t>
  </si>
  <si>
    <t>nákup služeb ostatní odpady</t>
  </si>
  <si>
    <t>nákup služeb - regen. Měst. parku</t>
  </si>
  <si>
    <t>Dům na půl cesty, org.složka</t>
  </si>
  <si>
    <t>Azylový dům, org.složka</t>
  </si>
  <si>
    <t>ostatní výdaje na sociální účely</t>
  </si>
  <si>
    <t>veřejné osvětlení</t>
  </si>
  <si>
    <t>zábory veř.prostr. - reklamní plochy</t>
  </si>
  <si>
    <t>parkovací karty</t>
  </si>
  <si>
    <t>opravy vozů, zařízení</t>
  </si>
  <si>
    <t>rekonstrukce bytů</t>
  </si>
  <si>
    <t>rekonstrukce budovy městského divadla</t>
  </si>
  <si>
    <t>vyúčt.dotace vod. a stoč. z předch.let</t>
  </si>
  <si>
    <t>správní popl. - pořizování kopií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</si>
  <si>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</si>
  <si>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</si>
  <si>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</si>
  <si>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</si>
  <si>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</si>
  <si>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</si>
  <si>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kotelny SŠ - správa a údržba</t>
  </si>
  <si>
    <t>MŠ Plešivec - investiční příspěvek</t>
  </si>
  <si>
    <t>provoz veřejných WC - el. energie</t>
  </si>
  <si>
    <t>provoz veřejných WC - teplo</t>
  </si>
  <si>
    <t>Prog.regen. - příspěvky fyz.osobám</t>
  </si>
  <si>
    <t>Prog.regen. - příspěvky práv.osob.</t>
  </si>
  <si>
    <t>propojení kanalizace - pod Plášťovým m.</t>
  </si>
  <si>
    <t>propojení vodovodu - pod Plášťovým m.</t>
  </si>
  <si>
    <t>chráničky pro optický kabel - pod Plášť.m.</t>
  </si>
  <si>
    <t>Rigol - odvod dešť.vody - Vyšný</t>
  </si>
  <si>
    <t>Lávka pod Plášťovým mostem</t>
  </si>
  <si>
    <t>Rekonstrukce Náměstí Svornosti</t>
  </si>
  <si>
    <t>Rozšíření hřbitova</t>
  </si>
  <si>
    <t>Rekonstrukce Nové Domovy</t>
  </si>
  <si>
    <t>ZŠ Plešivec - VZT kuchyně, ZTI</t>
  </si>
  <si>
    <t>Sanace Havraní skály</t>
  </si>
  <si>
    <t>rekonstrukce kanalizací</t>
  </si>
  <si>
    <t>Otáčivé hlediště - studie</t>
  </si>
  <si>
    <t>dotace SFDI</t>
  </si>
  <si>
    <t>odstranění bariér na komunikacích</t>
  </si>
  <si>
    <t>cyklostezka Fialková - dotace</t>
  </si>
  <si>
    <t>cyklostezka Fialková</t>
  </si>
  <si>
    <t>Prelatura - opravy</t>
  </si>
  <si>
    <t>Po kamenem - zajištění bloku</t>
  </si>
  <si>
    <t>Po kamenem - studie</t>
  </si>
  <si>
    <t>dary RM - sport. klub Vltava,Junák</t>
  </si>
  <si>
    <t>dary RM - DPS o.p.s</t>
  </si>
  <si>
    <t>dary RM - OÚ Přídolí</t>
  </si>
  <si>
    <t>dary RM - Kruml. Maminky,lampion.p.</t>
  </si>
  <si>
    <t>oplocení - skate park</t>
  </si>
  <si>
    <t>inv. příspěvek - České Dráhy</t>
  </si>
  <si>
    <t>dotace - limitka Reko ŠJaZŠ Za nádražím</t>
  </si>
  <si>
    <t>Reko ŠJ a ZŠ Za Nádražím</t>
  </si>
  <si>
    <t>klášter - pitná voda</t>
  </si>
  <si>
    <t>klášter - elektrická energie</t>
  </si>
  <si>
    <t>klášter - revize</t>
  </si>
  <si>
    <t>klášter - nákup materiálu</t>
  </si>
  <si>
    <t>klášter - telefony</t>
  </si>
  <si>
    <t>klášter - nákup DHDM</t>
  </si>
  <si>
    <t>klášter - celkem</t>
  </si>
  <si>
    <t>výměna azbestocement.potrubí - Vyšný</t>
  </si>
  <si>
    <t>Rekapitulace :</t>
  </si>
  <si>
    <t>návrh</t>
  </si>
  <si>
    <t>krizové pracoviště - vybavení</t>
  </si>
  <si>
    <t>JDSHO - technické vybavení</t>
  </si>
  <si>
    <t>JDSHO - obleky, prádlo</t>
  </si>
  <si>
    <t>JDSHO - činnost</t>
  </si>
  <si>
    <t>MŠ Plešivec - dotace ÚP</t>
  </si>
  <si>
    <t xml:space="preserve">MŠ Plešivec - dotace ÚP </t>
  </si>
  <si>
    <t>úroky z 1.úvěru - investiční KB</t>
  </si>
  <si>
    <t>úroky z 2.úvěru - investiční KB</t>
  </si>
  <si>
    <t>RP Vyšný</t>
  </si>
  <si>
    <t>RP zóna Ambit</t>
  </si>
  <si>
    <t>RP Rybářská</t>
  </si>
  <si>
    <t>RP obytný soubor Domoradice</t>
  </si>
  <si>
    <t>RP obytný soubor Nové Spolí</t>
  </si>
  <si>
    <t>RP Slupenec - dopracování</t>
  </si>
  <si>
    <t>RP sídliště Mír</t>
  </si>
  <si>
    <t>RP průmyslová zóna Domoradice</t>
  </si>
  <si>
    <t>RP MPR</t>
  </si>
  <si>
    <t>Reko mostu u DDM</t>
  </si>
  <si>
    <t>Otočný most u pivovaru Eggenberg</t>
  </si>
  <si>
    <t>Linecká - odlehčovací komora</t>
  </si>
  <si>
    <t>vodovodní řad VDJ Rozsyp</t>
  </si>
  <si>
    <t>Slupenec reko vodovodu</t>
  </si>
  <si>
    <t>ČS Jelenka - osazení čerpadla Hydrostal</t>
  </si>
  <si>
    <t>Lazebnický most - izolace vodovod.řadu</t>
  </si>
  <si>
    <t>Tavírna - reko vodovodu u MŠ</t>
  </si>
  <si>
    <t>Slupenec - využití zkušebního vrtu</t>
  </si>
  <si>
    <t>kanalizace Na Kovárně, Za Tavírnou</t>
  </si>
  <si>
    <t>Pod Skalkou, Havraní</t>
  </si>
  <si>
    <t>Vyšný - vybudování oddílné kanalizace</t>
  </si>
  <si>
    <t>Blanský les - řešení odkyselování</t>
  </si>
  <si>
    <t>Horní Brána - náhrada přeruš. komory</t>
  </si>
  <si>
    <t>Vodoměrná šachta Nádraží</t>
  </si>
  <si>
    <t>příjezd ke Steinocherové</t>
  </si>
  <si>
    <t>relizace informačního systému pro pěší</t>
  </si>
  <si>
    <t>Městský informační systém-MD rekonstr.</t>
  </si>
  <si>
    <t>hokejbalové hřiště</t>
  </si>
  <si>
    <t>vodní zdroj Plavecký bazén</t>
  </si>
  <si>
    <t>plynofikace sportovního areálu</t>
  </si>
  <si>
    <t>víceúčelové hřiště ZŠ T.G.M</t>
  </si>
  <si>
    <t>rekonstrukce topení - radnice</t>
  </si>
  <si>
    <t>stavení úpravy MěÚ ČK - Kaplická 439</t>
  </si>
  <si>
    <t>revitalizace Jelení zahrada</t>
  </si>
  <si>
    <t>termost.ventily-dokončení výměny</t>
  </si>
  <si>
    <t>MŠ T.G.M - oplocení zahrady</t>
  </si>
  <si>
    <t>MŠ T.G.M - stavení reko výdejny 137/2004</t>
  </si>
  <si>
    <t>MŠ T.G.M. - staveb.úpravy  108/2001</t>
  </si>
  <si>
    <t>MŠ Plešivec 279 - VZT - 134/2004</t>
  </si>
  <si>
    <t>MŠ Plešivec 279 - zdravot.inst.108/2001</t>
  </si>
  <si>
    <t>MŠ Vyšehrad - zdravot.instal. 108/2001</t>
  </si>
  <si>
    <t>ZŠ Nádraží - výměna oken pavilonu U10</t>
  </si>
  <si>
    <t>ZŠ Nádraží - soc.zaříz.tělocvična 108/2001</t>
  </si>
  <si>
    <t>DPS - vodoinstalace Plešivec</t>
  </si>
  <si>
    <t>DPS - elektroinstalace Plešivec</t>
  </si>
  <si>
    <t>CPDM - úprava zahrady</t>
  </si>
  <si>
    <t>oprava a údržba majetku - Prelatura</t>
  </si>
  <si>
    <t>úroky z úvěru - klášter Minoritů</t>
  </si>
  <si>
    <t>úroky z úvěru - investice 2005</t>
  </si>
  <si>
    <t>nákup služeb - cestovní ruch ČKRF</t>
  </si>
  <si>
    <t>dotace podnik.fy.osobám-divad.činnost</t>
  </si>
  <si>
    <t>neinv. dotace od obcí-veřejnosp.sml.</t>
  </si>
  <si>
    <t>práv.poradenství k výkonu rozhodnutí</t>
  </si>
  <si>
    <t>jednoráz.příspěvek věcný - staří obč.</t>
  </si>
  <si>
    <t>ostatní nedaň.příjmy j.n.-opiáty recep.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</si>
  <si>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</si>
  <si>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</si>
  <si>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dotace podpora incoming.turistiky</t>
  </si>
  <si>
    <t>příjmy z poskyt.služeb - kopírování</t>
  </si>
  <si>
    <t>navýš.st.přísp. na výkon st.správy</t>
  </si>
  <si>
    <t xml:space="preserve">odvody+sankce za neopr.čerp.dotace </t>
  </si>
  <si>
    <t>oprava a údržba majetku - Měst.divadlo</t>
  </si>
  <si>
    <t>nepeněž.plnění nájmu - nebyt.prost.</t>
  </si>
  <si>
    <t>nahodilé příjmy - vratky soud.popl.</t>
  </si>
  <si>
    <t>Program záchr.arch.dědictví - klášter</t>
  </si>
  <si>
    <t>Grant "Přeshran.spolup.Linz-ČK"</t>
  </si>
  <si>
    <t>správní popl. - lovec.+ rybář.lístky</t>
  </si>
  <si>
    <t>regenerace Měst.parku celkem</t>
  </si>
  <si>
    <t>přísp. na provoz účast.telef.stanice</t>
  </si>
  <si>
    <t>přísp.pěstounům na poř.zákl.výbavy d.</t>
  </si>
  <si>
    <t>E.S. Art Centrum - invest.příspěvek (výtah)</t>
  </si>
  <si>
    <t>rekonstr.prostor měst.knihovny - osvětlení</t>
  </si>
  <si>
    <t>rekonstr.nebyt.prostor - nepeněžní plnění</t>
  </si>
  <si>
    <t>rekonstr.majetku města - celkem</t>
  </si>
  <si>
    <t>prodej pozemků právnickým osob.</t>
  </si>
  <si>
    <t>Dopl. inv.dotace - studie vlivu na živ.prostř.</t>
  </si>
  <si>
    <t>Komun.plán.-stav.úpravy nízkoprah.center</t>
  </si>
  <si>
    <t>dotace z KÚ - lesní hosp.osnovy</t>
  </si>
  <si>
    <t>nákup auta pro DPS - podíl 10% grantu</t>
  </si>
  <si>
    <t>investiční příspěvek - Vodní záchr.služba</t>
  </si>
  <si>
    <r>
      <t xml:space="preserve">PRO SPORT - </t>
    </r>
    <r>
      <rPr>
        <sz val="8"/>
        <rFont val="Arial CE"/>
        <family val="0"/>
      </rPr>
      <t>stroje,přístroj.,zaříz.</t>
    </r>
  </si>
  <si>
    <t>ODBOR ŠKOLSTVÍ, SOC. VĚCÍ a ZDRAV.</t>
  </si>
  <si>
    <t>ODBOR ŽIVOTNÍHO PROSTŘ. A ZEMĚD.</t>
  </si>
  <si>
    <t>služby školení a vzdělávání</t>
  </si>
  <si>
    <t>služby zpracování dat</t>
  </si>
  <si>
    <t>servis - HW</t>
  </si>
  <si>
    <t>PHM ( sekačka )</t>
  </si>
  <si>
    <t>nájemné - kopírky</t>
  </si>
  <si>
    <t>pronájem - energoblok K4</t>
  </si>
  <si>
    <t>oprava a údržba majetku - Špičák 114</t>
  </si>
  <si>
    <t>správa kotelen ve střed.školách</t>
  </si>
  <si>
    <t>WC - autob.nádraží -dotace Dunková</t>
  </si>
  <si>
    <t>veřejná WC - nákup služeb</t>
  </si>
  <si>
    <t>veřejná WC - pitná voda</t>
  </si>
  <si>
    <t>veřejná WC - elektrická energie</t>
  </si>
  <si>
    <t>náklady řízení - památková péče</t>
  </si>
  <si>
    <t>MPR - podíl města na dotaci -město</t>
  </si>
  <si>
    <t>Program regenerace MPR - dotace</t>
  </si>
  <si>
    <t>Program regenerace MPZ - dotace</t>
  </si>
  <si>
    <t>režim ochrany památek-studie</t>
  </si>
  <si>
    <t>Program obnovy venkova - celkem</t>
  </si>
  <si>
    <t>náhrady za pohřby zesnulých</t>
  </si>
  <si>
    <t>ruční úklid komunikací</t>
  </si>
  <si>
    <t>strojní čištění komunikací</t>
  </si>
  <si>
    <t>opravy a údržba komunikací vč.mostů</t>
  </si>
  <si>
    <t>nákup DHDM - retardéry,signalizace</t>
  </si>
  <si>
    <t>aktualiz.GIS (data)-vč.povodň.plánu</t>
  </si>
  <si>
    <t>rezerva na projekty</t>
  </si>
  <si>
    <t>Zimní stadion - podíl města</t>
  </si>
  <si>
    <t>Reko Nové Dobrkovice-podíl města</t>
  </si>
  <si>
    <t>Reko ulic Horní a Masná-podíl města</t>
  </si>
  <si>
    <t>Generel kanalizace (GIS)</t>
  </si>
  <si>
    <t>Reko kašny na Náměstí Svornosti</t>
  </si>
  <si>
    <t>MŠ Nádraží -havarij.stav vodoinstal.</t>
  </si>
  <si>
    <t>Reko ŠJ a ZŠ Plešivec</t>
  </si>
  <si>
    <t>CPDM - 1.etapa rekonstr. (podkroví,plášť )</t>
  </si>
  <si>
    <t>změna odpad.systému-vlastní podíl</t>
  </si>
  <si>
    <t>rekonstrukce objektu v lomu Vyšný</t>
  </si>
  <si>
    <t>Špičák 114 - kotelna</t>
  </si>
  <si>
    <t>hřbitov - izolace domu ( správce )</t>
  </si>
  <si>
    <t>kamerový systém</t>
  </si>
  <si>
    <t>implementace nového ÚP</t>
  </si>
  <si>
    <t>energie+služby budovy MěÚ</t>
  </si>
  <si>
    <t>garáže Plešivec</t>
  </si>
  <si>
    <t>odhady, konzultace,revize</t>
  </si>
  <si>
    <t>nákup služeb a materiálu</t>
  </si>
  <si>
    <t>ostatní příjmy a výdaje MěP</t>
  </si>
  <si>
    <t>vozový park celkem</t>
  </si>
  <si>
    <t>Reko - most E. Beneše</t>
  </si>
  <si>
    <t>Reko ulice Hradební</t>
  </si>
  <si>
    <t>Reko kanalizace za Jitonou</t>
  </si>
  <si>
    <t>MPR - dotace práv. sobám</t>
  </si>
  <si>
    <t>MPR - dotace podnik.fyz.osobám</t>
  </si>
  <si>
    <t>MPR - dotace město</t>
  </si>
  <si>
    <t>MPR - podíl města nadacím</t>
  </si>
  <si>
    <t>MPR -podíl města církvím</t>
  </si>
  <si>
    <t>MPR - podíl města právnickým osob.</t>
  </si>
  <si>
    <t>MPR - podíl města nepodnik.fyz.os.</t>
  </si>
  <si>
    <t>MPR - podíl města podnik.fyz.os.</t>
  </si>
  <si>
    <t>ofic.inf.sys.ČKRF-podíl na údržbě www</t>
  </si>
  <si>
    <t>nákup materiálu (myš, HD,...)</t>
  </si>
  <si>
    <t>zákon.pojišť.zaměst. proti úrazu</t>
  </si>
  <si>
    <t>ostatní služby (parkovné, tisky,..)</t>
  </si>
  <si>
    <t>nákup ostatních služeb (odpady,...)</t>
  </si>
  <si>
    <t>ostatní služby (ústředna, stěhování,...)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</si>
  <si>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</si>
  <si>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</si>
  <si>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</si>
  <si>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</si>
  <si>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</si>
  <si>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t>mobilní kamera</t>
  </si>
  <si>
    <t>ostatní výdaje (náplně vody,...)</t>
  </si>
  <si>
    <r>
      <t>nákup DHDM</t>
    </r>
    <r>
      <rPr>
        <b/>
        <sz val="9"/>
        <rFont val="Arial CE"/>
        <family val="0"/>
      </rPr>
      <t xml:space="preserve"> (botičky, vysílačky,...)</t>
    </r>
  </si>
  <si>
    <t>GIS-nové vrstvy (pov.plán,památky,spr.obvod)</t>
  </si>
  <si>
    <t>tech.zhodnocení parkovišť (ČKRF)</t>
  </si>
  <si>
    <t>solární kolektory MěÚ - podíl města</t>
  </si>
  <si>
    <t>Prelatura - technologie (ozvučení,...)</t>
  </si>
  <si>
    <t>rekonstrukce - kino (kotelna +VZT)</t>
  </si>
  <si>
    <t>KAPITÁLOVÝ ROZPOČET - zásobník nekrytých akcí</t>
  </si>
  <si>
    <t>rolba pro zimní stadion</t>
  </si>
  <si>
    <t>Vodovod Pe Dn 100 H.Brána-Rozsyp</t>
  </si>
  <si>
    <t>krizové řízení - rezerva nákup služeb</t>
  </si>
  <si>
    <t>poplatky zahraniční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</si>
  <si>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</si>
  <si>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</si>
  <si>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</si>
  <si>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</si>
  <si>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</si>
  <si>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</si>
  <si>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</si>
  <si>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</si>
  <si>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</si>
  <si>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</si>
  <si>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</si>
  <si>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nákup věcných darů</t>
  </si>
  <si>
    <t>Program podpory kultury</t>
  </si>
  <si>
    <t>příjem z reklamy</t>
  </si>
  <si>
    <t>pronájem pozemků - ostatní trhy</t>
  </si>
  <si>
    <t>mandátní odměna</t>
  </si>
  <si>
    <t>ostatní osobní výdaje - brigádníci</t>
  </si>
  <si>
    <t>věcné dary hasičům - Memoriál</t>
  </si>
  <si>
    <t>nákup služeb (catering,...)</t>
  </si>
  <si>
    <t>finanční dary</t>
  </si>
  <si>
    <t>údržba veřejné zeleně</t>
  </si>
  <si>
    <t>opravy a udržování (chodník,...)</t>
  </si>
  <si>
    <t>auto MěU</t>
  </si>
  <si>
    <t>rekonstrukce budovy MD - kavárna</t>
  </si>
  <si>
    <t>Měst.hřbitov - provoz.budova, boxy, vstup</t>
  </si>
  <si>
    <t>rekonstrukce - Prelatura (havárie kotelny)</t>
  </si>
  <si>
    <t>dotace - meliorač.a zpevň.dřeviny</t>
  </si>
  <si>
    <t>příspěvek Lesy ČR - melior.dřeviny</t>
  </si>
  <si>
    <t>příspěvek Česká inspirace</t>
  </si>
  <si>
    <t>peněžité dary sportovcům</t>
  </si>
  <si>
    <t>dary RM - podnikaj.fyz.osoby-medvědi</t>
  </si>
  <si>
    <t>nákup materiálu - lovec.+ rybářské l.</t>
  </si>
  <si>
    <t>prádlo, oděv, obuv - ochrana ŹP</t>
  </si>
  <si>
    <t>přísp.osobám v tíživých poměrech</t>
  </si>
  <si>
    <t>dotace KÚ - florbalové mantinely</t>
  </si>
  <si>
    <t>ostatní náhrady placené obyv.</t>
  </si>
  <si>
    <t>nebyt.hosp.-nepeněžní plnění</t>
  </si>
  <si>
    <t>Autobusové zastávky (Plevno,Vyšný)</t>
  </si>
  <si>
    <t>PPP - Krumlovské maminky</t>
  </si>
  <si>
    <t>veřejné osvětlení Za Jitonou+Zahradní</t>
  </si>
  <si>
    <t>periodické revize</t>
  </si>
  <si>
    <t>rezerva pro podíly Města na dotacích</t>
  </si>
  <si>
    <t>nákup služeb - vozový park, odtahy vraků</t>
  </si>
  <si>
    <t>dětská hřiště</t>
  </si>
  <si>
    <t xml:space="preserve">REKAPITULACE - ZŠ </t>
  </si>
  <si>
    <t>T.G.MASARYKA</t>
  </si>
  <si>
    <t>PLEŠIVEC</t>
  </si>
  <si>
    <t>LINECKÁ</t>
  </si>
  <si>
    <t>NÁDRAŽÍ</t>
  </si>
  <si>
    <t>Opravy a udržování</t>
  </si>
  <si>
    <t>Spotřeba materiálu</t>
  </si>
  <si>
    <t xml:space="preserve">Potraviny  </t>
  </si>
  <si>
    <t>Voda</t>
  </si>
  <si>
    <t xml:space="preserve">Teplo  </t>
  </si>
  <si>
    <t>El. energie</t>
  </si>
  <si>
    <t>Plyn</t>
  </si>
  <si>
    <t>Ostatní služby</t>
  </si>
  <si>
    <t>Mzdové prostředky, OON</t>
  </si>
  <si>
    <t>Nákup služeb - ref. mzdy psycholog</t>
  </si>
  <si>
    <t>Odpisy dlouhodobého majetku</t>
  </si>
  <si>
    <t>Sportovní třídy</t>
  </si>
  <si>
    <t>Hřiště</t>
  </si>
  <si>
    <t>CELKEM NÁKLADY</t>
  </si>
  <si>
    <t>Tržby ŠJ</t>
  </si>
  <si>
    <t>Tržby z prodeje služeb</t>
  </si>
  <si>
    <t>Školné</t>
  </si>
  <si>
    <t>Tržby z pronájmu</t>
  </si>
  <si>
    <t>Úroky</t>
  </si>
  <si>
    <t>Nahodilé příjmy</t>
  </si>
  <si>
    <t>CELKEM VÝNOSY</t>
  </si>
  <si>
    <t>DOTACE</t>
  </si>
  <si>
    <t>zisk, ztráta</t>
  </si>
  <si>
    <t>Potraviny</t>
  </si>
  <si>
    <t>Potraviny - důchodci</t>
  </si>
  <si>
    <t>Teplo</t>
  </si>
  <si>
    <t>REKAPITULACE - MŠ</t>
  </si>
  <si>
    <t>REKAPITULACE - CPDM, o.p.s.</t>
  </si>
  <si>
    <t>ROZPOČET</t>
  </si>
  <si>
    <t>PLÁN</t>
  </si>
  <si>
    <t>ICM - 01</t>
  </si>
  <si>
    <t>K-Centrum-02</t>
  </si>
  <si>
    <t>Bouda - 03</t>
  </si>
  <si>
    <t>Centrum-04</t>
  </si>
  <si>
    <t>Rádio ICM-05</t>
  </si>
  <si>
    <t xml:space="preserve">Jazyková </t>
  </si>
  <si>
    <t>škola</t>
  </si>
  <si>
    <t>Spotřební materiál</t>
  </si>
  <si>
    <t>Nájemné</t>
  </si>
  <si>
    <t>Energie</t>
  </si>
  <si>
    <t>Nákup služeb</t>
  </si>
  <si>
    <t>Investice</t>
  </si>
  <si>
    <t>příjmy - KÚ</t>
  </si>
  <si>
    <t>státní dotace</t>
  </si>
  <si>
    <t>dotace od obcí,ost.dotace</t>
  </si>
  <si>
    <t>úroky</t>
  </si>
  <si>
    <t>ost.příjmy</t>
  </si>
  <si>
    <t>NÁKLADY</t>
  </si>
  <si>
    <t xml:space="preserve">meziroční </t>
  </si>
  <si>
    <t>nárůst</t>
  </si>
  <si>
    <t>PROGRAM</t>
  </si>
  <si>
    <t>TVORBA SCÉNÁŘŮ A NÁVRHŮ</t>
  </si>
  <si>
    <t>PROPAGACE</t>
  </si>
  <si>
    <t>NÁKUP MATERIÁLU</t>
  </si>
  <si>
    <t>ÚDRŽBA, OPRAVY, ÚKLID</t>
  </si>
  <si>
    <t>MÉDIA - ENERGIE</t>
  </si>
  <si>
    <t>REŽIJNÍ NÁKLADY</t>
  </si>
  <si>
    <t>SLUŽBY</t>
  </si>
  <si>
    <t>PROVOZ AUTOMOBILU</t>
  </si>
  <si>
    <t>NÁJMY MAJETKU MÚ ČK</t>
  </si>
  <si>
    <t>REVIZE A PREVENCE</t>
  </si>
  <si>
    <t>DHIM, DNHIM</t>
  </si>
  <si>
    <t>MZDY A ODVODY</t>
  </si>
  <si>
    <t>POPLATKY</t>
  </si>
  <si>
    <t>DANĚ</t>
  </si>
  <si>
    <t>POJIŠTĚNÍ</t>
  </si>
  <si>
    <t>MIS</t>
  </si>
  <si>
    <t>OSTATNÍ NÁKLADY</t>
  </si>
  <si>
    <t>ODPISY</t>
  </si>
  <si>
    <t>NÁKLADY CELKEM</t>
  </si>
  <si>
    <t>VÝNOSY</t>
  </si>
  <si>
    <t>PŘÍJMY Z VLASTNÍ ČINNOSTI</t>
  </si>
  <si>
    <t>NÁJMY</t>
  </si>
  <si>
    <t>OSTATNÍ VÝNOSY</t>
  </si>
  <si>
    <t>VÝNOSY CELKEM</t>
  </si>
  <si>
    <t>REKAPITULACE</t>
  </si>
  <si>
    <t xml:space="preserve">VÝSLEDEK </t>
  </si>
  <si>
    <t>navýšení</t>
  </si>
  <si>
    <t>Dotace na program a provoz</t>
  </si>
  <si>
    <t>Dotace - nájem nemovitosti</t>
  </si>
  <si>
    <t>Dotace - nájem movitých věcí</t>
  </si>
  <si>
    <t>Dotace - nájem skladu</t>
  </si>
  <si>
    <t>Dotace - nájem parku</t>
  </si>
  <si>
    <t xml:space="preserve">PRO-SPORT o.p.s. </t>
  </si>
  <si>
    <t>*002</t>
  </si>
  <si>
    <t>*003</t>
  </si>
  <si>
    <t>*0031</t>
  </si>
  <si>
    <t>*004</t>
  </si>
  <si>
    <t>*0041</t>
  </si>
  <si>
    <t>*0042</t>
  </si>
  <si>
    <t>*005</t>
  </si>
  <si>
    <t>*006</t>
  </si>
  <si>
    <t>*0061</t>
  </si>
  <si>
    <t>*0062</t>
  </si>
  <si>
    <t>*007</t>
  </si>
  <si>
    <t>SPRÁVA</t>
  </si>
  <si>
    <t>FITNESS  HČ</t>
  </si>
  <si>
    <t>FITNESS VČ</t>
  </si>
  <si>
    <t>PLAV.BAZÉN HČ</t>
  </si>
  <si>
    <t>PLAV.BAZÉN VČ</t>
  </si>
  <si>
    <t>Z.STADION-HČ</t>
  </si>
  <si>
    <t>SPORT.HALA HČ</t>
  </si>
  <si>
    <t>Ubytovna SH - VČ</t>
  </si>
  <si>
    <t>Bistro SH -VČ</t>
  </si>
  <si>
    <t>Dětská hřiště</t>
  </si>
  <si>
    <t>Oprava a udržování</t>
  </si>
  <si>
    <t>El.  energie</t>
  </si>
  <si>
    <t>Ostatní služby,poplatky</t>
  </si>
  <si>
    <t>Odpisy investičního majetku</t>
  </si>
  <si>
    <t>Příspěvek na sportovní akce</t>
  </si>
  <si>
    <t>Provozní dotace SH</t>
  </si>
  <si>
    <t>Splátka úvěru</t>
  </si>
  <si>
    <t>Nákup zboží</t>
  </si>
  <si>
    <t>Tržby ze služeb</t>
  </si>
  <si>
    <t>Tržby z prodeje zboží</t>
  </si>
  <si>
    <t>Dary</t>
  </si>
  <si>
    <t>Nájmy</t>
  </si>
  <si>
    <t>celkem (součet)</t>
  </si>
  <si>
    <t>Správa</t>
  </si>
  <si>
    <t>Vyšehrad</t>
  </si>
  <si>
    <t>Plešivec</t>
  </si>
  <si>
    <t>Za Soudem</t>
  </si>
  <si>
    <t>pečovatel.</t>
  </si>
  <si>
    <t>Dopňková</t>
  </si>
  <si>
    <t>senior</t>
  </si>
  <si>
    <t>telekont.</t>
  </si>
  <si>
    <t>plán</t>
  </si>
  <si>
    <t>společnosti</t>
  </si>
  <si>
    <t>služba</t>
  </si>
  <si>
    <t>činnost</t>
  </si>
  <si>
    <t>klub</t>
  </si>
  <si>
    <t>klub HČ</t>
  </si>
  <si>
    <t>péče</t>
  </si>
  <si>
    <t>El. Energie</t>
  </si>
  <si>
    <t>Jiné provozní náklady</t>
  </si>
  <si>
    <t>Mzdové náklady, OON</t>
  </si>
  <si>
    <t>Kofinancování - průběž.položky</t>
  </si>
  <si>
    <t>Úhrada PS</t>
  </si>
  <si>
    <t>Tržby</t>
  </si>
  <si>
    <t>Trřby z pronájmu</t>
  </si>
  <si>
    <t>Dotace z ÚP</t>
  </si>
  <si>
    <t>Poplatky klientů TKP</t>
  </si>
  <si>
    <t>provoz vozidel MěÚ a mikrobusu</t>
  </si>
  <si>
    <t>Dobrovolný svazek obcí Vltava</t>
  </si>
  <si>
    <t>dotace na provoz Městského divadla</t>
  </si>
  <si>
    <t>kopírovací stroje</t>
  </si>
  <si>
    <t>správní poplatky - povolení splátek</t>
  </si>
  <si>
    <t>kolky</t>
  </si>
  <si>
    <t>teplo - nebyt.prostory (temperování)</t>
  </si>
  <si>
    <t>opravy a údržba majetku - DPS (stř.pavilon)</t>
  </si>
  <si>
    <t>MPR - rezerva na podíly města</t>
  </si>
  <si>
    <t>MPZ - rezerva na podíly města</t>
  </si>
  <si>
    <t>sběr a svoz komunálních odpadů</t>
  </si>
  <si>
    <t>sběr a svoz nebezpečných odpadů</t>
  </si>
  <si>
    <t>odvody za odnětí půdy ze ZPF</t>
  </si>
  <si>
    <t>věcné dary - domov důch., dětský domov</t>
  </si>
  <si>
    <t>PRO-SPORT - provozní dotace</t>
  </si>
  <si>
    <t>příspěvky sport. klubům - komise RM</t>
  </si>
  <si>
    <t>dotace, příspěvky a dary celkem</t>
  </si>
  <si>
    <t>Badmintonový sport.club - příspěvek</t>
  </si>
  <si>
    <t>Florbal club - příspěvek</t>
  </si>
  <si>
    <t>Sportovní klub Vltava - příspěvek</t>
  </si>
  <si>
    <t>SK Badminton - příspěvek</t>
  </si>
  <si>
    <t>HC Sharks (hokejbal) - příspěvek</t>
  </si>
  <si>
    <t>FK Slavoj - příspěvek</t>
  </si>
  <si>
    <t>5901</t>
  </si>
  <si>
    <t>Komunitní plánování - rezerva</t>
  </si>
  <si>
    <t>nákup přístrojů - čerpání fondu DPS</t>
  </si>
  <si>
    <t>ROZDÍL OPROTI ZADÁNÍ Z ROZP.VÝHLEDU</t>
  </si>
  <si>
    <t>přebytek běžného rozpočtu</t>
  </si>
  <si>
    <t>platy zaměstn. (navýšený stát.příspěvek)</t>
  </si>
  <si>
    <t xml:space="preserve">dotace Městskému divadlu - program </t>
  </si>
  <si>
    <t>nákup DHDM pro Měst.divadlo</t>
  </si>
  <si>
    <t>nákup služby - lesní hospodář</t>
  </si>
  <si>
    <t>Prokyšův sál - příjem z nájmu</t>
  </si>
  <si>
    <t>MOŽNÉ DOTACE</t>
  </si>
  <si>
    <t>Vodní záchr.služba ČČK - příspěvek</t>
  </si>
  <si>
    <t>Českokr.plavecký klub - příspěvek</t>
  </si>
  <si>
    <t>Klub sport.potapěčů - příspěvek</t>
  </si>
  <si>
    <t>ve WORDU</t>
  </si>
  <si>
    <t>Spolúčast Mezinár.sport.hry mládeže</t>
  </si>
  <si>
    <t>dar RM - ZO ČSOP Šípek</t>
  </si>
  <si>
    <t>dary RM - Sbor dobrovolných hasičů</t>
  </si>
  <si>
    <t>nákup služeb - ostatní odpady</t>
  </si>
  <si>
    <t>nákup materiálu - separovaný sběr</t>
  </si>
  <si>
    <t>nákup materiálu - kom.odpad (nádoby, pytle)</t>
  </si>
  <si>
    <t>Běžný  rozpočet</t>
  </si>
  <si>
    <t>Kapitálový  rozpočet</t>
  </si>
  <si>
    <t>Příspěvkové organizace</t>
  </si>
  <si>
    <t>Obecně prospěšné společnosti</t>
  </si>
  <si>
    <t>Komentář  k  rozpočtu</t>
  </si>
  <si>
    <t>Financování</t>
  </si>
  <si>
    <t>zařízení</t>
  </si>
  <si>
    <t>pořizovací cena -účet 013,022,032</t>
  </si>
  <si>
    <t>odpisy -082</t>
  </si>
  <si>
    <t>zůstatková cena k 1.1.2005 (901)</t>
  </si>
  <si>
    <t>odpisy za rok 2005</t>
  </si>
  <si>
    <t>pořízení investic -042</t>
  </si>
  <si>
    <t>zůstaková cena k 31.12.2005</t>
  </si>
  <si>
    <t>MŠ T.G.M.</t>
  </si>
  <si>
    <t>MŠ Za Soudem</t>
  </si>
  <si>
    <t>MŠ Plešivec</t>
  </si>
  <si>
    <t>MŠ Vyšehrad</t>
  </si>
  <si>
    <t>MŠ Tavírna</t>
  </si>
  <si>
    <t>MŠ Nádraží</t>
  </si>
  <si>
    <t>MŠ Plešivec II.</t>
  </si>
  <si>
    <t>celkem MŠ</t>
  </si>
  <si>
    <t>ZŠ T.G.M.</t>
  </si>
  <si>
    <t>ZŠ Linecká</t>
  </si>
  <si>
    <t>ZŠ Plešivec</t>
  </si>
  <si>
    <t>ZŠ Nádraží</t>
  </si>
  <si>
    <t>celkem ZŠ</t>
  </si>
  <si>
    <t>CELKEM MŠ+ZŠ</t>
  </si>
  <si>
    <t>zůstatková cena k 1.1.2006 (901)</t>
  </si>
  <si>
    <t>odpisy za rok 2006</t>
  </si>
  <si>
    <t>zůstaková cena k 31.12.2006</t>
  </si>
  <si>
    <t>ZŠ Plešivec - inv.příspěvek (kotel)</t>
  </si>
  <si>
    <t>výměna kotle - DDM Nové Spolí</t>
  </si>
  <si>
    <t>skutečné plnění rozpočtu k 31.10.2005</t>
  </si>
  <si>
    <t>schválený rozpočet k 1.1.2005</t>
  </si>
  <si>
    <t>upravený rozpočet k 30.11.2005</t>
  </si>
  <si>
    <t>celkové saldo kryté financováním</t>
  </si>
  <si>
    <t>NÁVRH ROZPOČTU</t>
  </si>
  <si>
    <t>dotace Městskému divadlu - program</t>
  </si>
  <si>
    <t>příspěvky stř.školám (plesy,výročí,...)</t>
  </si>
  <si>
    <t>nákup materiálu  - operativní evidence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</si>
  <si>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</si>
  <si>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</si>
  <si>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</si>
  <si>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</si>
  <si>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</si>
  <si>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klášter - pronájem pozemků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</si>
</sst>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0"/>
      <name val="Arial"/>
      <family val="0"/>
    </font>
    <font>
      <b/>
      <u val="single"/>
      <sz val="12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name val="Arial CE"/>
      <family val="2"/>
    </font>
    <font>
      <b/>
      <u val="single"/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7"/>
      <name val="Arial CE"/>
      <family val="2"/>
    </font>
    <font>
      <b/>
      <u val="single"/>
      <sz val="7"/>
      <name val="Arial CE"/>
      <family val="2"/>
    </font>
    <font>
      <u val="single"/>
      <sz val="7"/>
      <name val="Arial CE"/>
      <family val="2"/>
    </font>
    <font>
      <b/>
      <sz val="7"/>
      <name val="Arial CE"/>
      <family val="2"/>
    </font>
    <font>
      <sz val="7"/>
      <color indexed="10"/>
      <name val="Arial CE"/>
      <family val="2"/>
    </font>
    <font>
      <b/>
      <sz val="8"/>
      <name val="Arial"/>
      <family val="2"/>
    </font>
    <font>
      <sz val="19"/>
      <name val=".BookmanTTEE"/>
      <family val="0"/>
    </font>
    <font>
      <sz val="18"/>
      <color indexed="12"/>
      <name val="Arial CE"/>
      <family val="2"/>
    </font>
    <font>
      <sz val="28"/>
      <color indexed="12"/>
      <name val="Arial CE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0"/>
    </font>
    <font>
      <b/>
      <u val="single"/>
      <sz val="8"/>
      <name val="Arial"/>
      <family val="0"/>
    </font>
    <font>
      <b/>
      <u val="single"/>
      <sz val="9"/>
      <name val="Arial CE"/>
      <family val="2"/>
    </font>
    <font>
      <b/>
      <sz val="14"/>
      <name val="Arial"/>
      <family val="0"/>
    </font>
    <font>
      <sz val="28"/>
      <name val="Arial CE"/>
      <family val="2"/>
    </font>
    <font>
      <b/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5" fillId="4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5" borderId="10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0" fillId="5" borderId="0" xfId="0" applyFill="1" applyAlignment="1">
      <alignment/>
    </xf>
    <xf numFmtId="3" fontId="4" fillId="5" borderId="11" xfId="0" applyNumberFormat="1" applyFont="1" applyFill="1" applyBorder="1" applyAlignment="1">
      <alignment/>
    </xf>
    <xf numFmtId="0" fontId="0" fillId="4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5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4" fillId="5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7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20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0" fillId="5" borderId="0" xfId="0" applyFill="1" applyBorder="1" applyAlignment="1">
      <alignment/>
    </xf>
    <xf numFmtId="3" fontId="0" fillId="3" borderId="0" xfId="0" applyNumberFormat="1" applyFill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5" borderId="23" xfId="0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3" fontId="4" fillId="5" borderId="19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0" fontId="4" fillId="5" borderId="4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7" xfId="0" applyBorder="1" applyAlignment="1">
      <alignment/>
    </xf>
    <xf numFmtId="3" fontId="4" fillId="5" borderId="15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3" fontId="4" fillId="5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4" fillId="5" borderId="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4" borderId="15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5" borderId="9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3" xfId="0" applyFill="1" applyBorder="1" applyAlignment="1">
      <alignment/>
    </xf>
    <xf numFmtId="0" fontId="4" fillId="5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0" fillId="5" borderId="20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0" borderId="25" xfId="0" applyFont="1" applyFill="1" applyBorder="1" applyAlignment="1">
      <alignment/>
    </xf>
    <xf numFmtId="3" fontId="5" fillId="4" borderId="15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8" xfId="0" applyNumberFormat="1" applyFont="1" applyFill="1" applyBorder="1" applyAlignment="1">
      <alignment horizontal="center"/>
    </xf>
    <xf numFmtId="0" fontId="0" fillId="6" borderId="26" xfId="0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0" fillId="0" borderId="0" xfId="22" applyAlignment="1">
      <alignment/>
    </xf>
    <xf numFmtId="9" fontId="8" fillId="0" borderId="0" xfId="22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3" fontId="7" fillId="5" borderId="1" xfId="0" applyNumberFormat="1" applyFont="1" applyFill="1" applyBorder="1" applyAlignment="1">
      <alignment/>
    </xf>
    <xf numFmtId="167" fontId="7" fillId="5" borderId="1" xfId="0" applyNumberFormat="1" applyFont="1" applyFill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5" borderId="5" xfId="0" applyNumberFormat="1" applyFont="1" applyFill="1" applyBorder="1" applyAlignment="1">
      <alignment/>
    </xf>
    <xf numFmtId="3" fontId="7" fillId="5" borderId="11" xfId="0" applyNumberFormat="1" applyFont="1" applyFill="1" applyBorder="1" applyAlignment="1">
      <alignment/>
    </xf>
    <xf numFmtId="167" fontId="7" fillId="5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5" borderId="1" xfId="0" applyNumberFormat="1" applyFont="1" applyFill="1" applyBorder="1" applyAlignment="1">
      <alignment/>
    </xf>
    <xf numFmtId="171" fontId="7" fillId="5" borderId="1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167" fontId="7" fillId="3" borderId="1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5" borderId="4" xfId="0" applyNumberFormat="1" applyFont="1" applyFill="1" applyBorder="1" applyAlignment="1">
      <alignment/>
    </xf>
    <xf numFmtId="167" fontId="7" fillId="5" borderId="4" xfId="0" applyNumberFormat="1" applyFont="1" applyFill="1" applyBorder="1" applyAlignment="1">
      <alignment/>
    </xf>
    <xf numFmtId="3" fontId="7" fillId="3" borderId="20" xfId="0" applyNumberFormat="1" applyFont="1" applyFill="1" applyBorder="1" applyAlignment="1">
      <alignment/>
    </xf>
    <xf numFmtId="167" fontId="7" fillId="3" borderId="2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3" fontId="7" fillId="5" borderId="10" xfId="0" applyNumberFormat="1" applyFont="1" applyFill="1" applyBorder="1" applyAlignment="1">
      <alignment/>
    </xf>
    <xf numFmtId="167" fontId="7" fillId="5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167" fontId="8" fillId="2" borderId="5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3" borderId="5" xfId="0" applyNumberFormat="1" applyFont="1" applyFill="1" applyBorder="1" applyAlignment="1">
      <alignment/>
    </xf>
    <xf numFmtId="167" fontId="7" fillId="3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5" borderId="2" xfId="0" applyNumberFormat="1" applyFont="1" applyFill="1" applyBorder="1" applyAlignment="1">
      <alignment/>
    </xf>
    <xf numFmtId="167" fontId="7" fillId="5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right"/>
    </xf>
    <xf numFmtId="3" fontId="7" fillId="5" borderId="20" xfId="0" applyNumberFormat="1" applyFont="1" applyFill="1" applyBorder="1" applyAlignment="1">
      <alignment/>
    </xf>
    <xf numFmtId="167" fontId="7" fillId="5" borderId="20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167" fontId="7" fillId="5" borderId="15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3" fontId="7" fillId="3" borderId="27" xfId="0" applyNumberFormat="1" applyFont="1" applyFill="1" applyBorder="1" applyAlignment="1">
      <alignment/>
    </xf>
    <xf numFmtId="167" fontId="7" fillId="3" borderId="27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0" fontId="7" fillId="3" borderId="27" xfId="0" applyFont="1" applyFill="1" applyBorder="1" applyAlignment="1">
      <alignment/>
    </xf>
    <xf numFmtId="3" fontId="7" fillId="4" borderId="1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/>
    </xf>
    <xf numFmtId="167" fontId="8" fillId="0" borderId="17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171" fontId="7" fillId="3" borderId="11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171" fontId="7" fillId="5" borderId="10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167" fontId="7" fillId="0" borderId="2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/>
    </xf>
    <xf numFmtId="3" fontId="7" fillId="5" borderId="0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 horizontal="center"/>
    </xf>
    <xf numFmtId="167" fontId="7" fillId="4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7" fontId="8" fillId="0" borderId="25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4" borderId="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7" fillId="5" borderId="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5" borderId="10" xfId="0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3" fontId="5" fillId="7" borderId="29" xfId="0" applyNumberFormat="1" applyFont="1" applyFill="1" applyBorder="1" applyAlignment="1">
      <alignment/>
    </xf>
    <xf numFmtId="3" fontId="5" fillId="7" borderId="2" xfId="0" applyNumberFormat="1" applyFont="1" applyFill="1" applyBorder="1" applyAlignment="1">
      <alignment/>
    </xf>
    <xf numFmtId="3" fontId="5" fillId="7" borderId="30" xfId="0" applyNumberFormat="1" applyFont="1" applyFill="1" applyBorder="1" applyAlignment="1">
      <alignment/>
    </xf>
    <xf numFmtId="3" fontId="5" fillId="7" borderId="31" xfId="0" applyNumberFormat="1" applyFont="1" applyFill="1" applyBorder="1" applyAlignment="1">
      <alignment/>
    </xf>
    <xf numFmtId="0" fontId="4" fillId="6" borderId="15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4" borderId="3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0" fillId="0" borderId="0" xfId="22" applyFill="1" applyBorder="1" applyAlignment="1">
      <alignment/>
    </xf>
    <xf numFmtId="9" fontId="0" fillId="0" borderId="0" xfId="22" applyNumberFormat="1" applyFill="1" applyBorder="1" applyAlignment="1">
      <alignment/>
    </xf>
    <xf numFmtId="9" fontId="5" fillId="0" borderId="0" xfId="22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" fontId="12" fillId="0" borderId="29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0" fontId="5" fillId="3" borderId="37" xfId="0" applyFont="1" applyFill="1" applyBorder="1" applyAlignment="1">
      <alignment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167" fontId="9" fillId="4" borderId="1" xfId="0" applyNumberFormat="1" applyFont="1" applyFill="1" applyBorder="1" applyAlignment="1">
      <alignment horizontal="center"/>
    </xf>
    <xf numFmtId="167" fontId="9" fillId="4" borderId="5" xfId="0" applyNumberFormat="1" applyFont="1" applyFill="1" applyBorder="1" applyAlignment="1">
      <alignment horizontal="center"/>
    </xf>
    <xf numFmtId="44" fontId="0" fillId="0" borderId="0" xfId="18" applyAlignment="1">
      <alignment/>
    </xf>
    <xf numFmtId="1" fontId="0" fillId="0" borderId="0" xfId="0" applyNumberFormat="1" applyAlignment="1">
      <alignment/>
    </xf>
    <xf numFmtId="167" fontId="0" fillId="0" borderId="29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0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11" fillId="3" borderId="34" xfId="0" applyFont="1" applyFill="1" applyBorder="1" applyAlignment="1">
      <alignment/>
    </xf>
    <xf numFmtId="0" fontId="11" fillId="3" borderId="35" xfId="0" applyFont="1" applyFill="1" applyBorder="1" applyAlignment="1">
      <alignment/>
    </xf>
    <xf numFmtId="0" fontId="11" fillId="3" borderId="36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8" applyFont="1" applyAlignment="1">
      <alignment/>
    </xf>
    <xf numFmtId="3" fontId="8" fillId="0" borderId="1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8" xfId="0" applyBorder="1" applyAlignment="1">
      <alignment horizontal="center"/>
    </xf>
    <xf numFmtId="167" fontId="7" fillId="0" borderId="21" xfId="0" applyNumberFormat="1" applyFont="1" applyBorder="1" applyAlignment="1">
      <alignment/>
    </xf>
    <xf numFmtId="167" fontId="9" fillId="3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8" xfId="0" applyFont="1" applyFill="1" applyBorder="1" applyAlignment="1">
      <alignment/>
    </xf>
    <xf numFmtId="0" fontId="0" fillId="0" borderId="9" xfId="0" applyFill="1" applyBorder="1" applyAlignment="1">
      <alignment/>
    </xf>
    <xf numFmtId="6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/>
    </xf>
    <xf numFmtId="3" fontId="7" fillId="5" borderId="5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6" borderId="4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4" fillId="6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7" fillId="0" borderId="21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9" fillId="4" borderId="5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5" borderId="15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9" fillId="0" borderId="2" xfId="0" applyNumberFormat="1" applyFont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2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19" fillId="0" borderId="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19" fillId="0" borderId="3" xfId="0" applyNumberFormat="1" applyFont="1" applyFill="1" applyBorder="1" applyAlignment="1">
      <alignment/>
    </xf>
    <xf numFmtId="3" fontId="18" fillId="0" borderId="3" xfId="0" applyNumberFormat="1" applyFont="1" applyBorder="1" applyAlignment="1">
      <alignment/>
    </xf>
    <xf numFmtId="3" fontId="19" fillId="0" borderId="2" xfId="0" applyNumberFormat="1" applyFont="1" applyFill="1" applyBorder="1" applyAlignment="1">
      <alignment horizontal="right"/>
    </xf>
    <xf numFmtId="3" fontId="19" fillId="0" borderId="7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20" fillId="0" borderId="7" xfId="0" applyNumberFormat="1" applyFont="1" applyBorder="1" applyAlignment="1">
      <alignment/>
    </xf>
    <xf numFmtId="3" fontId="19" fillId="0" borderId="7" xfId="0" applyNumberFormat="1" applyFont="1" applyFill="1" applyBorder="1" applyAlignment="1">
      <alignment/>
    </xf>
    <xf numFmtId="3" fontId="20" fillId="0" borderId="3" xfId="0" applyNumberFormat="1" applyFont="1" applyBorder="1" applyAlignment="1">
      <alignment/>
    </xf>
    <xf numFmtId="3" fontId="20" fillId="0" borderId="3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3" fontId="19" fillId="0" borderId="0" xfId="0" applyNumberFormat="1" applyFont="1" applyAlignment="1">
      <alignment/>
    </xf>
    <xf numFmtId="3" fontId="19" fillId="0" borderId="6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167" fontId="19" fillId="0" borderId="2" xfId="0" applyNumberFormat="1" applyFont="1" applyBorder="1" applyAlignment="1">
      <alignment/>
    </xf>
    <xf numFmtId="0" fontId="9" fillId="0" borderId="3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7" fillId="0" borderId="7" xfId="0" applyFont="1" applyBorder="1" applyAlignment="1">
      <alignment/>
    </xf>
    <xf numFmtId="3" fontId="5" fillId="7" borderId="1" xfId="0" applyNumberFormat="1" applyFont="1" applyFill="1" applyBorder="1" applyAlignment="1">
      <alignment/>
    </xf>
    <xf numFmtId="3" fontId="17" fillId="0" borderId="38" xfId="22" applyNumberFormat="1" applyFont="1" applyBorder="1" applyAlignment="1">
      <alignment/>
    </xf>
    <xf numFmtId="3" fontId="17" fillId="0" borderId="39" xfId="22" applyNumberFormat="1" applyFont="1" applyBorder="1" applyAlignment="1">
      <alignment/>
    </xf>
    <xf numFmtId="3" fontId="17" fillId="0" borderId="40" xfId="22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" xfId="0" applyFont="1" applyBorder="1" applyAlignment="1">
      <alignment/>
    </xf>
    <xf numFmtId="0" fontId="7" fillId="2" borderId="4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/>
    </xf>
    <xf numFmtId="3" fontId="7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9" fillId="6" borderId="37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167" fontId="8" fillId="3" borderId="9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6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41" xfId="0" applyBorder="1" applyAlignment="1">
      <alignment horizontal="center"/>
    </xf>
    <xf numFmtId="3" fontId="5" fillId="7" borderId="3" xfId="0" applyNumberFormat="1" applyFont="1" applyFill="1" applyBorder="1" applyAlignment="1">
      <alignment/>
    </xf>
    <xf numFmtId="167" fontId="0" fillId="0" borderId="3" xfId="0" applyNumberFormat="1" applyBorder="1" applyAlignment="1">
      <alignment/>
    </xf>
    <xf numFmtId="3" fontId="17" fillId="0" borderId="42" xfId="22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171" fontId="7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3" fillId="6" borderId="0" xfId="0" applyFont="1" applyFill="1" applyAlignment="1">
      <alignment/>
    </xf>
    <xf numFmtId="0" fontId="9" fillId="6" borderId="20" xfId="0" applyFont="1" applyFill="1" applyBorder="1" applyAlignment="1">
      <alignment horizontal="center"/>
    </xf>
    <xf numFmtId="3" fontId="9" fillId="6" borderId="20" xfId="0" applyNumberFormat="1" applyFont="1" applyFill="1" applyBorder="1" applyAlignment="1">
      <alignment horizontal="center"/>
    </xf>
    <xf numFmtId="3" fontId="9" fillId="6" borderId="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0" fillId="0" borderId="43" xfId="20" applyNumberFormat="1" applyFont="1" applyBorder="1" applyAlignment="1">
      <alignment horizontal="right"/>
      <protection/>
    </xf>
    <xf numFmtId="4" fontId="10" fillId="0" borderId="39" xfId="21" applyNumberFormat="1" applyFont="1" applyBorder="1" applyAlignment="1">
      <alignment/>
      <protection/>
    </xf>
    <xf numFmtId="3" fontId="10" fillId="0" borderId="43" xfId="21" applyNumberFormat="1" applyFont="1" applyBorder="1">
      <alignment/>
      <protection/>
    </xf>
    <xf numFmtId="3" fontId="10" fillId="0" borderId="2" xfId="21" applyNumberFormat="1" applyFont="1" applyBorder="1">
      <alignment/>
      <protection/>
    </xf>
    <xf numFmtId="3" fontId="9" fillId="0" borderId="2" xfId="0" applyNumberFormat="1" applyFont="1" applyFill="1" applyBorder="1" applyAlignment="1">
      <alignment/>
    </xf>
    <xf numFmtId="3" fontId="10" fillId="0" borderId="39" xfId="20" applyNumberFormat="1" applyFont="1" applyBorder="1" applyAlignment="1">
      <alignment horizontal="right"/>
      <protection/>
    </xf>
    <xf numFmtId="3" fontId="10" fillId="0" borderId="39" xfId="21" applyNumberFormat="1" applyFont="1" applyBorder="1">
      <alignment/>
      <protection/>
    </xf>
    <xf numFmtId="3" fontId="10" fillId="0" borderId="42" xfId="21" applyNumberFormat="1" applyFont="1" applyBorder="1">
      <alignment/>
      <protection/>
    </xf>
    <xf numFmtId="3" fontId="10" fillId="0" borderId="39" xfId="21" applyNumberFormat="1" applyFont="1" applyBorder="1" applyAlignment="1">
      <alignment horizontal="right"/>
      <protection/>
    </xf>
    <xf numFmtId="3" fontId="10" fillId="0" borderId="12" xfId="0" applyNumberFormat="1" applyFont="1" applyBorder="1" applyAlignment="1">
      <alignment horizontal="right"/>
    </xf>
    <xf numFmtId="4" fontId="10" fillId="0" borderId="44" xfId="21" applyNumberFormat="1" applyFont="1" applyBorder="1" applyAlignment="1">
      <alignment/>
      <protection/>
    </xf>
    <xf numFmtId="3" fontId="10" fillId="0" borderId="6" xfId="0" applyNumberFormat="1" applyFont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0" fontId="9" fillId="6" borderId="45" xfId="0" applyFont="1" applyFill="1" applyBorder="1" applyAlignment="1">
      <alignment/>
    </xf>
    <xf numFmtId="3" fontId="9" fillId="6" borderId="46" xfId="0" applyNumberFormat="1" applyFont="1" applyFill="1" applyBorder="1" applyAlignment="1">
      <alignment horizontal="right"/>
    </xf>
    <xf numFmtId="3" fontId="9" fillId="6" borderId="46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9" fillId="6" borderId="20" xfId="0" applyFont="1" applyFill="1" applyBorder="1" applyAlignment="1">
      <alignment/>
    </xf>
    <xf numFmtId="3" fontId="9" fillId="6" borderId="2" xfId="0" applyNumberFormat="1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2" xfId="20" applyNumberFormat="1" applyFont="1" applyBorder="1" applyAlignment="1">
      <alignment horizontal="right"/>
      <protection/>
    </xf>
    <xf numFmtId="4" fontId="10" fillId="0" borderId="7" xfId="21" applyNumberFormat="1" applyFont="1" applyBorder="1" applyAlignment="1">
      <alignment/>
      <protection/>
    </xf>
    <xf numFmtId="4" fontId="10" fillId="0" borderId="2" xfId="21" applyNumberFormat="1" applyFont="1" applyBorder="1">
      <alignment/>
      <protection/>
    </xf>
    <xf numFmtId="4" fontId="10" fillId="0" borderId="2" xfId="21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9" fillId="6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3" fillId="6" borderId="1" xfId="0" applyFont="1" applyFill="1" applyBorder="1" applyAlignment="1">
      <alignment/>
    </xf>
    <xf numFmtId="3" fontId="9" fillId="6" borderId="1" xfId="20" applyNumberFormat="1" applyFont="1" applyFill="1" applyBorder="1" applyAlignment="1">
      <alignment horizontal="right"/>
      <protection/>
    </xf>
    <xf numFmtId="4" fontId="9" fillId="6" borderId="9" xfId="21" applyNumberFormat="1" applyFont="1" applyFill="1" applyBorder="1" applyAlignment="1">
      <alignment/>
      <protection/>
    </xf>
    <xf numFmtId="3" fontId="9" fillId="6" borderId="1" xfId="21" applyNumberFormat="1" applyFont="1" applyFill="1" applyBorder="1" applyAlignment="1">
      <alignment horizontal="right"/>
      <protection/>
    </xf>
    <xf numFmtId="3" fontId="9" fillId="6" borderId="4" xfId="21" applyNumberFormat="1" applyFont="1" applyFill="1" applyBorder="1" applyAlignment="1">
      <alignment horizontal="right"/>
      <protection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23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23" fillId="6" borderId="0" xfId="0" applyFont="1" applyFill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4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9" fillId="6" borderId="2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26" fillId="0" borderId="0" xfId="0" applyNumberFormat="1" applyFont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23" fillId="6" borderId="1" xfId="0" applyFont="1" applyFill="1" applyBorder="1" applyAlignment="1">
      <alignment/>
    </xf>
    <xf numFmtId="3" fontId="9" fillId="6" borderId="1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7" fillId="0" borderId="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14" fontId="10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1" fontId="9" fillId="6" borderId="7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6" borderId="34" xfId="0" applyFont="1" applyFill="1" applyBorder="1" applyAlignment="1">
      <alignment/>
    </xf>
    <xf numFmtId="3" fontId="0" fillId="6" borderId="29" xfId="0" applyNumberFormat="1" applyFont="1" applyFill="1" applyBorder="1" applyAlignment="1">
      <alignment horizontal="right"/>
    </xf>
    <xf numFmtId="0" fontId="0" fillId="6" borderId="29" xfId="0" applyFont="1" applyFill="1" applyBorder="1" applyAlignment="1">
      <alignment/>
    </xf>
    <xf numFmtId="0" fontId="9" fillId="6" borderId="29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10" fillId="6" borderId="36" xfId="0" applyFont="1" applyFill="1" applyBorder="1" applyAlignment="1">
      <alignment/>
    </xf>
    <xf numFmtId="0" fontId="9" fillId="6" borderId="30" xfId="0" applyFont="1" applyFill="1" applyBorder="1" applyAlignment="1">
      <alignment/>
    </xf>
    <xf numFmtId="0" fontId="10" fillId="6" borderId="30" xfId="0" applyFont="1" applyFill="1" applyBorder="1" applyAlignment="1">
      <alignment/>
    </xf>
    <xf numFmtId="0" fontId="10" fillId="6" borderId="33" xfId="0" applyFont="1" applyFill="1" applyBorder="1" applyAlignment="1">
      <alignment/>
    </xf>
    <xf numFmtId="0" fontId="10" fillId="6" borderId="4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34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6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4" fillId="6" borderId="48" xfId="0" applyFont="1" applyFill="1" applyBorder="1" applyAlignment="1">
      <alignment/>
    </xf>
    <xf numFmtId="3" fontId="4" fillId="6" borderId="22" xfId="0" applyNumberFormat="1" applyFont="1" applyFill="1" applyBorder="1" applyAlignment="1">
      <alignment/>
    </xf>
    <xf numFmtId="3" fontId="4" fillId="6" borderId="7" xfId="0" applyNumberFormat="1" applyFont="1" applyFill="1" applyBorder="1" applyAlignment="1">
      <alignment/>
    </xf>
    <xf numFmtId="0" fontId="4" fillId="6" borderId="7" xfId="0" applyFont="1" applyFill="1" applyBorder="1" applyAlignment="1">
      <alignment/>
    </xf>
    <xf numFmtId="3" fontId="4" fillId="6" borderId="4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4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5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28" fillId="6" borderId="1" xfId="0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28" fillId="0" borderId="1" xfId="0" applyFont="1" applyBorder="1" applyAlignment="1">
      <alignment/>
    </xf>
    <xf numFmtId="3" fontId="28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8" borderId="0" xfId="0" applyFill="1" applyAlignment="1">
      <alignment/>
    </xf>
    <xf numFmtId="0" fontId="29" fillId="8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30" fillId="6" borderId="51" xfId="0" applyFont="1" applyFill="1" applyBorder="1" applyAlignment="1">
      <alignment horizontal="left"/>
    </xf>
    <xf numFmtId="0" fontId="0" fillId="6" borderId="52" xfId="0" applyFill="1" applyBorder="1" applyAlignment="1">
      <alignment horizontal="left"/>
    </xf>
    <xf numFmtId="0" fontId="0" fillId="8" borderId="53" xfId="0" applyFill="1" applyBorder="1" applyAlignment="1">
      <alignment horizontal="left"/>
    </xf>
    <xf numFmtId="0" fontId="0" fillId="8" borderId="54" xfId="0" applyFill="1" applyBorder="1" applyAlignment="1">
      <alignment horizontal="left"/>
    </xf>
    <xf numFmtId="0" fontId="30" fillId="8" borderId="54" xfId="0" applyFont="1" applyFill="1" applyBorder="1" applyAlignment="1">
      <alignment horizontal="left"/>
    </xf>
    <xf numFmtId="0" fontId="30" fillId="0" borderId="5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30" fillId="6" borderId="56" xfId="0" applyFont="1" applyFill="1" applyBorder="1" applyAlignment="1">
      <alignment horizontal="left"/>
    </xf>
    <xf numFmtId="0" fontId="0" fillId="6" borderId="57" xfId="0" applyFill="1" applyBorder="1" applyAlignment="1">
      <alignment horizontal="left"/>
    </xf>
    <xf numFmtId="0" fontId="30" fillId="8" borderId="53" xfId="0" applyFont="1" applyFill="1" applyBorder="1" applyAlignment="1">
      <alignment horizontal="left"/>
    </xf>
    <xf numFmtId="0" fontId="30" fillId="6" borderId="5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31" fillId="0" borderId="0" xfId="0" applyNumberFormat="1" applyFont="1" applyAlignment="1">
      <alignment/>
    </xf>
    <xf numFmtId="10" fontId="31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30" fillId="6" borderId="0" xfId="0" applyFont="1" applyFill="1" applyBorder="1" applyAlignment="1">
      <alignment horizontal="left"/>
    </xf>
    <xf numFmtId="1" fontId="32" fillId="6" borderId="0" xfId="0" applyNumberFormat="1" applyFont="1" applyFill="1" applyBorder="1" applyAlignment="1">
      <alignment/>
    </xf>
    <xf numFmtId="0" fontId="30" fillId="0" borderId="59" xfId="0" applyFont="1" applyAlignment="1">
      <alignment horizontal="center"/>
    </xf>
    <xf numFmtId="0" fontId="30" fillId="0" borderId="60" xfId="0" applyFont="1" applyAlignment="1">
      <alignment horizontal="centerContinuous"/>
    </xf>
    <xf numFmtId="0" fontId="0" fillId="0" borderId="61" xfId="0" applyBorder="1" applyAlignment="1">
      <alignment horizontal="left"/>
    </xf>
    <xf numFmtId="0" fontId="30" fillId="8" borderId="62" xfId="0" applyFont="1" applyFill="1" applyBorder="1" applyAlignment="1">
      <alignment/>
    </xf>
    <xf numFmtId="0" fontId="29" fillId="0" borderId="0" xfId="0" applyFont="1" applyAlignment="1">
      <alignment/>
    </xf>
    <xf numFmtId="0" fontId="0" fillId="8" borderId="0" xfId="0" applyFill="1" applyBorder="1" applyAlignment="1">
      <alignment/>
    </xf>
    <xf numFmtId="4" fontId="0" fillId="0" borderId="0" xfId="0" applyNumberFormat="1" applyAlignment="1">
      <alignment/>
    </xf>
    <xf numFmtId="0" fontId="0" fillId="8" borderId="0" xfId="0" applyFill="1" applyBorder="1" applyAlignment="1">
      <alignment horizontal="left"/>
    </xf>
    <xf numFmtId="1" fontId="0" fillId="8" borderId="0" xfId="0" applyNumberFormat="1" applyFill="1" applyBorder="1" applyAlignment="1">
      <alignment horizontal="left"/>
    </xf>
    <xf numFmtId="1" fontId="0" fillId="8" borderId="0" xfId="0" applyNumberFormat="1" applyFont="1" applyFill="1" applyBorder="1" applyAlignment="1">
      <alignment horizontal="left"/>
    </xf>
    <xf numFmtId="1" fontId="31" fillId="8" borderId="0" xfId="0" applyNumberFormat="1" applyFont="1" applyFill="1" applyBorder="1" applyAlignment="1">
      <alignment horizontal="left"/>
    </xf>
    <xf numFmtId="1" fontId="32" fillId="8" borderId="0" xfId="0" applyNumberFormat="1" applyFont="1" applyFill="1" applyBorder="1" applyAlignment="1">
      <alignment horizontal="left"/>
    </xf>
    <xf numFmtId="0" fontId="0" fillId="8" borderId="0" xfId="0" applyFill="1" applyAlignment="1">
      <alignment/>
    </xf>
    <xf numFmtId="0" fontId="30" fillId="8" borderId="0" xfId="0" applyFont="1" applyFill="1" applyBorder="1" applyAlignment="1">
      <alignment/>
    </xf>
    <xf numFmtId="0" fontId="0" fillId="8" borderId="0" xfId="0" applyFill="1" applyBorder="1" applyAlignment="1">
      <alignment horizontal="left"/>
    </xf>
    <xf numFmtId="0" fontId="0" fillId="8" borderId="0" xfId="0" applyFill="1" applyBorder="1" applyAlignment="1">
      <alignment/>
    </xf>
    <xf numFmtId="1" fontId="0" fillId="8" borderId="0" xfId="0" applyNumberFormat="1" applyFill="1" applyBorder="1" applyAlignment="1">
      <alignment/>
    </xf>
    <xf numFmtId="1" fontId="34" fillId="8" borderId="0" xfId="0" applyNumberFormat="1" applyFont="1" applyFill="1" applyBorder="1" applyAlignment="1">
      <alignment/>
    </xf>
    <xf numFmtId="1" fontId="0" fillId="8" borderId="0" xfId="0" applyNumberFormat="1" applyFont="1" applyFill="1" applyBorder="1" applyAlignment="1">
      <alignment/>
    </xf>
    <xf numFmtId="1" fontId="31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 horizontal="left"/>
    </xf>
    <xf numFmtId="0" fontId="30" fillId="8" borderId="0" xfId="0" applyFont="1" applyFill="1" applyBorder="1" applyAlignment="1">
      <alignment horizontal="left"/>
    </xf>
    <xf numFmtId="1" fontId="30" fillId="8" borderId="0" xfId="0" applyNumberFormat="1" applyFont="1" applyFill="1" applyBorder="1" applyAlignment="1">
      <alignment/>
    </xf>
    <xf numFmtId="1" fontId="32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23" fillId="0" borderId="0" xfId="0" applyFont="1" applyAlignment="1">
      <alignment/>
    </xf>
    <xf numFmtId="3" fontId="9" fillId="0" borderId="0" xfId="0" applyNumberFormat="1" applyFont="1" applyAlignment="1">
      <alignment/>
    </xf>
    <xf numFmtId="3" fontId="35" fillId="0" borderId="0" xfId="0" applyNumberFormat="1" applyFont="1" applyAlignment="1">
      <alignment horizontal="right"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36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" fontId="23" fillId="6" borderId="29" xfId="0" applyNumberFormat="1" applyFont="1" applyFill="1" applyBorder="1" applyAlignment="1">
      <alignment/>
    </xf>
    <xf numFmtId="0" fontId="23" fillId="6" borderId="30" xfId="0" applyNumberFormat="1" applyFont="1" applyFill="1" applyBorder="1" applyAlignment="1">
      <alignment wrapText="1"/>
    </xf>
    <xf numFmtId="0" fontId="36" fillId="0" borderId="0" xfId="0" applyNumberFormat="1" applyFont="1" applyAlignment="1">
      <alignment wrapText="1"/>
    </xf>
    <xf numFmtId="3" fontId="10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4" fontId="9" fillId="6" borderId="7" xfId="0" applyNumberFormat="1" applyFont="1" applyFill="1" applyBorder="1" applyAlignment="1">
      <alignment/>
    </xf>
    <xf numFmtId="3" fontId="35" fillId="0" borderId="7" xfId="0" applyNumberFormat="1" applyFont="1" applyBorder="1" applyAlignment="1">
      <alignment horizontal="right"/>
    </xf>
    <xf numFmtId="4" fontId="9" fillId="6" borderId="2" xfId="0" applyNumberFormat="1" applyFont="1" applyFill="1" applyBorder="1" applyAlignment="1">
      <alignment/>
    </xf>
    <xf numFmtId="3" fontId="35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/>
    </xf>
    <xf numFmtId="4" fontId="9" fillId="6" borderId="3" xfId="0" applyNumberFormat="1" applyFont="1" applyFill="1" applyBorder="1" applyAlignment="1">
      <alignment/>
    </xf>
    <xf numFmtId="3" fontId="35" fillId="0" borderId="3" xfId="0" applyNumberFormat="1" applyFont="1" applyBorder="1" applyAlignment="1">
      <alignment horizontal="right"/>
    </xf>
    <xf numFmtId="3" fontId="9" fillId="6" borderId="15" xfId="0" applyNumberFormat="1" applyFont="1" applyFill="1" applyBorder="1" applyAlignment="1">
      <alignment/>
    </xf>
    <xf numFmtId="3" fontId="9" fillId="6" borderId="27" xfId="0" applyNumberFormat="1" applyFont="1" applyFill="1" applyBorder="1" applyAlignment="1">
      <alignment/>
    </xf>
    <xf numFmtId="3" fontId="38" fillId="6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/>
    </xf>
    <xf numFmtId="3" fontId="10" fillId="6" borderId="15" xfId="0" applyNumberFormat="1" applyFont="1" applyFill="1" applyBorder="1" applyAlignment="1">
      <alignment/>
    </xf>
    <xf numFmtId="4" fontId="9" fillId="6" borderId="27" xfId="0" applyNumberFormat="1" applyFont="1" applyFill="1" applyBorder="1" applyAlignment="1">
      <alignment/>
    </xf>
    <xf numFmtId="3" fontId="38" fillId="6" borderId="1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23" fillId="6" borderId="4" xfId="0" applyFont="1" applyFill="1" applyBorder="1" applyAlignment="1">
      <alignment/>
    </xf>
    <xf numFmtId="4" fontId="9" fillId="6" borderId="1" xfId="0" applyNumberFormat="1" applyFont="1" applyFill="1" applyBorder="1" applyAlignment="1">
      <alignment/>
    </xf>
    <xf numFmtId="0" fontId="23" fillId="0" borderId="2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3" fontId="9" fillId="0" borderId="2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9" fillId="0" borderId="0" xfId="0" applyNumberFormat="1" applyFont="1" applyFill="1" applyAlignment="1">
      <alignment/>
    </xf>
    <xf numFmtId="1" fontId="4" fillId="0" borderId="37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190" fontId="4" fillId="0" borderId="26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right"/>
    </xf>
    <xf numFmtId="0" fontId="10" fillId="0" borderId="63" xfId="0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0" fontId="9" fillId="6" borderId="7" xfId="0" applyFont="1" applyFill="1" applyBorder="1" applyAlignment="1">
      <alignment/>
    </xf>
    <xf numFmtId="3" fontId="9" fillId="6" borderId="33" xfId="0" applyNumberFormat="1" applyFont="1" applyFill="1" applyBorder="1" applyAlignment="1">
      <alignment/>
    </xf>
    <xf numFmtId="3" fontId="4" fillId="6" borderId="68" xfId="0" applyNumberFormat="1" applyFont="1" applyFill="1" applyBorder="1" applyAlignment="1">
      <alignment/>
    </xf>
    <xf numFmtId="3" fontId="0" fillId="6" borderId="26" xfId="0" applyNumberFormat="1" applyFont="1" applyFill="1" applyBorder="1" applyAlignment="1">
      <alignment/>
    </xf>
    <xf numFmtId="3" fontId="4" fillId="6" borderId="69" xfId="0" applyNumberFormat="1" applyFont="1" applyFill="1" applyBorder="1" applyAlignment="1">
      <alignment horizontal="right"/>
    </xf>
    <xf numFmtId="3" fontId="4" fillId="6" borderId="46" xfId="0" applyNumberFormat="1" applyFont="1" applyFill="1" applyBorder="1" applyAlignment="1">
      <alignment horizontal="right"/>
    </xf>
    <xf numFmtId="3" fontId="4" fillId="6" borderId="45" xfId="0" applyNumberFormat="1" applyFont="1" applyFill="1" applyBorder="1" applyAlignment="1">
      <alignment horizontal="right"/>
    </xf>
    <xf numFmtId="3" fontId="4" fillId="6" borderId="7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10" fillId="0" borderId="34" xfId="0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0" fontId="10" fillId="0" borderId="35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wrapText="1"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 horizontal="right"/>
    </xf>
    <xf numFmtId="3" fontId="10" fillId="6" borderId="17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10" fillId="0" borderId="0" xfId="0" applyNumberFormat="1" applyFont="1" applyFill="1" applyAlignment="1">
      <alignment horizontal="center"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29" fillId="0" borderId="0" xfId="0" applyNumberFormat="1" applyFont="1" applyAlignment="1">
      <alignment/>
    </xf>
    <xf numFmtId="0" fontId="40" fillId="0" borderId="2" xfId="0" applyFont="1" applyBorder="1" applyAlignment="1">
      <alignment wrapText="1"/>
    </xf>
    <xf numFmtId="4" fontId="40" fillId="0" borderId="2" xfId="0" applyNumberFormat="1" applyFont="1" applyBorder="1" applyAlignment="1">
      <alignment wrapText="1"/>
    </xf>
    <xf numFmtId="4" fontId="45" fillId="0" borderId="2" xfId="0" applyNumberFormat="1" applyFont="1" applyBorder="1" applyAlignment="1">
      <alignment wrapText="1"/>
    </xf>
    <xf numFmtId="0" fontId="29" fillId="0" borderId="2" xfId="0" applyFont="1" applyBorder="1" applyAlignment="1">
      <alignment/>
    </xf>
    <xf numFmtId="4" fontId="29" fillId="0" borderId="2" xfId="0" applyNumberFormat="1" applyFont="1" applyBorder="1" applyAlignment="1">
      <alignment/>
    </xf>
    <xf numFmtId="0" fontId="29" fillId="0" borderId="3" xfId="0" applyFont="1" applyBorder="1" applyAlignment="1">
      <alignment/>
    </xf>
    <xf numFmtId="4" fontId="29" fillId="0" borderId="3" xfId="0" applyNumberFormat="1" applyFont="1" applyBorder="1" applyAlignment="1">
      <alignment/>
    </xf>
    <xf numFmtId="0" fontId="40" fillId="0" borderId="2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4" fontId="40" fillId="0" borderId="1" xfId="0" applyNumberFormat="1" applyFont="1" applyBorder="1" applyAlignment="1">
      <alignment/>
    </xf>
    <xf numFmtId="4" fontId="40" fillId="0" borderId="27" xfId="0" applyNumberFormat="1" applyFont="1" applyBorder="1" applyAlignment="1">
      <alignment/>
    </xf>
    <xf numFmtId="4" fontId="40" fillId="0" borderId="9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29" fillId="0" borderId="7" xfId="0" applyFont="1" applyBorder="1" applyAlignment="1">
      <alignment/>
    </xf>
    <xf numFmtId="4" fontId="29" fillId="0" borderId="7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0" fontId="46" fillId="0" borderId="2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46" fillId="0" borderId="27" xfId="0" applyNumberFormat="1" applyFont="1" applyBorder="1" applyAlignment="1">
      <alignment/>
    </xf>
    <xf numFmtId="4" fontId="46" fillId="0" borderId="9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14" fontId="29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3" fontId="21" fillId="5" borderId="63" xfId="0" applyNumberFormat="1" applyFont="1" applyFill="1" applyBorder="1" applyAlignment="1">
      <alignment horizontal="right"/>
    </xf>
    <xf numFmtId="3" fontId="21" fillId="5" borderId="66" xfId="0" applyNumberFormat="1" applyFont="1" applyFill="1" applyBorder="1" applyAlignment="1">
      <alignment horizontal="right"/>
    </xf>
    <xf numFmtId="3" fontId="21" fillId="5" borderId="68" xfId="0" applyNumberFormat="1" applyFont="1" applyFill="1" applyBorder="1" applyAlignment="1">
      <alignment horizontal="right"/>
    </xf>
    <xf numFmtId="0" fontId="18" fillId="5" borderId="3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wrapText="1"/>
    </xf>
    <xf numFmtId="171" fontId="7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7" fillId="5" borderId="9" xfId="0" applyNumberFormat="1" applyFont="1" applyFill="1" applyBorder="1" applyAlignment="1">
      <alignment/>
    </xf>
    <xf numFmtId="0" fontId="0" fillId="0" borderId="2" xfId="0" applyNumberFormat="1" applyFont="1" applyBorder="1" applyAlignment="1">
      <alignment horizontal="center"/>
    </xf>
    <xf numFmtId="167" fontId="9" fillId="5" borderId="10" xfId="0" applyNumberFormat="1" applyFont="1" applyFill="1" applyBorder="1" applyAlignment="1">
      <alignment/>
    </xf>
    <xf numFmtId="3" fontId="9" fillId="5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22" fillId="0" borderId="7" xfId="0" applyNumberFormat="1" applyFont="1" applyBorder="1" applyAlignment="1">
      <alignment horizontal="center"/>
    </xf>
    <xf numFmtId="3" fontId="4" fillId="2" borderId="26" xfId="0" applyNumberFormat="1" applyFont="1" applyFill="1" applyBorder="1" applyAlignment="1">
      <alignment/>
    </xf>
    <xf numFmtId="0" fontId="9" fillId="0" borderId="74" xfId="0" applyFont="1" applyFill="1" applyBorder="1" applyAlignment="1">
      <alignment/>
    </xf>
    <xf numFmtId="3" fontId="22" fillId="0" borderId="42" xfId="0" applyNumberFormat="1" applyFont="1" applyBorder="1" applyAlignment="1">
      <alignment/>
    </xf>
    <xf numFmtId="0" fontId="9" fillId="0" borderId="35" xfId="0" applyFont="1" applyFill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39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40" fillId="0" borderId="35" xfId="0" applyFont="1" applyBorder="1" applyAlignment="1">
      <alignment/>
    </xf>
    <xf numFmtId="0" fontId="9" fillId="0" borderId="36" xfId="0" applyFont="1" applyFill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1" fontId="9" fillId="6" borderId="18" xfId="0" applyNumberFormat="1" applyFont="1" applyFill="1" applyBorder="1" applyAlignment="1">
      <alignment horizontal="center"/>
    </xf>
    <xf numFmtId="3" fontId="10" fillId="0" borderId="6" xfId="21" applyNumberFormat="1" applyFont="1" applyBorder="1">
      <alignment/>
      <protection/>
    </xf>
    <xf numFmtId="3" fontId="9" fillId="6" borderId="19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6" borderId="63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1" fontId="9" fillId="6" borderId="26" xfId="0" applyNumberFormat="1" applyFont="1" applyFill="1" applyBorder="1" applyAlignment="1">
      <alignment horizontal="center"/>
    </xf>
    <xf numFmtId="3" fontId="9" fillId="0" borderId="75" xfId="0" applyNumberFormat="1" applyFont="1" applyFill="1" applyBorder="1" applyAlignment="1">
      <alignment/>
    </xf>
    <xf numFmtId="3" fontId="9" fillId="6" borderId="15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/>
    </xf>
    <xf numFmtId="0" fontId="0" fillId="0" borderId="0" xfId="0" applyAlignment="1">
      <alignment/>
    </xf>
    <xf numFmtId="0" fontId="23" fillId="6" borderId="76" xfId="0" applyFont="1" applyFill="1" applyBorder="1" applyAlignment="1">
      <alignment/>
    </xf>
    <xf numFmtId="0" fontId="9" fillId="6" borderId="29" xfId="0" applyNumberFormat="1" applyFont="1" applyFill="1" applyBorder="1" applyAlignment="1">
      <alignment horizontal="right"/>
    </xf>
    <xf numFmtId="0" fontId="9" fillId="6" borderId="38" xfId="0" applyFont="1" applyFill="1" applyBorder="1" applyAlignment="1">
      <alignment horizontal="right"/>
    </xf>
    <xf numFmtId="0" fontId="9" fillId="6" borderId="36" xfId="0" applyFont="1" applyFill="1" applyBorder="1" applyAlignment="1">
      <alignment/>
    </xf>
    <xf numFmtId="3" fontId="9" fillId="6" borderId="30" xfId="0" applyNumberFormat="1" applyFont="1" applyFill="1" applyBorder="1" applyAlignment="1">
      <alignment horizontal="right"/>
    </xf>
    <xf numFmtId="3" fontId="10" fillId="0" borderId="29" xfId="0" applyNumberFormat="1" applyFont="1" applyBorder="1" applyAlignment="1">
      <alignment/>
    </xf>
    <xf numFmtId="4" fontId="10" fillId="0" borderId="29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3" fontId="9" fillId="6" borderId="40" xfId="0" applyNumberFormat="1" applyFont="1" applyFill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0" fontId="40" fillId="6" borderId="2" xfId="0" applyFont="1" applyFill="1" applyBorder="1" applyAlignment="1">
      <alignment wrapText="1"/>
    </xf>
    <xf numFmtId="4" fontId="40" fillId="6" borderId="2" xfId="0" applyNumberFormat="1" applyFont="1" applyFill="1" applyBorder="1" applyAlignment="1">
      <alignment wrapText="1"/>
    </xf>
    <xf numFmtId="0" fontId="40" fillId="6" borderId="20" xfId="0" applyFont="1" applyFill="1" applyBorder="1" applyAlignment="1">
      <alignment/>
    </xf>
    <xf numFmtId="4" fontId="40" fillId="6" borderId="10" xfId="0" applyNumberFormat="1" applyFont="1" applyFill="1" applyBorder="1" applyAlignment="1">
      <alignment/>
    </xf>
    <xf numFmtId="4" fontId="40" fillId="6" borderId="1" xfId="0" applyNumberFormat="1" applyFont="1" applyFill="1" applyBorder="1" applyAlignment="1">
      <alignment/>
    </xf>
    <xf numFmtId="4" fontId="40" fillId="6" borderId="27" xfId="0" applyNumberFormat="1" applyFont="1" applyFill="1" applyBorder="1" applyAlignment="1">
      <alignment/>
    </xf>
    <xf numFmtId="4" fontId="40" fillId="6" borderId="9" xfId="0" applyNumberFormat="1" applyFont="1" applyFill="1" applyBorder="1" applyAlignment="1">
      <alignment/>
    </xf>
    <xf numFmtId="4" fontId="40" fillId="6" borderId="11" xfId="0" applyNumberFormat="1" applyFont="1" applyFill="1" applyBorder="1" applyAlignment="1">
      <alignment/>
    </xf>
    <xf numFmtId="189" fontId="4" fillId="6" borderId="30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 horizontal="right"/>
    </xf>
    <xf numFmtId="3" fontId="9" fillId="6" borderId="29" xfId="0" applyNumberFormat="1" applyFont="1" applyFill="1" applyBorder="1" applyAlignment="1">
      <alignment horizontal="center"/>
    </xf>
    <xf numFmtId="0" fontId="5" fillId="6" borderId="30" xfId="0" applyNumberFormat="1" applyFont="1" applyFill="1" applyBorder="1" applyAlignment="1">
      <alignment horizontal="center" wrapText="1"/>
    </xf>
    <xf numFmtId="3" fontId="47" fillId="6" borderId="30" xfId="0" applyNumberFormat="1" applyFont="1" applyFill="1" applyBorder="1" applyAlignment="1">
      <alignment horizontal="right" wrapText="1"/>
    </xf>
    <xf numFmtId="3" fontId="47" fillId="6" borderId="40" xfId="0" applyNumberFormat="1" applyFont="1" applyFill="1" applyBorder="1" applyAlignment="1">
      <alignment horizontal="right" wrapText="1"/>
    </xf>
    <xf numFmtId="3" fontId="47" fillId="6" borderId="33" xfId="0" applyNumberFormat="1" applyFont="1" applyFill="1" applyBorder="1" applyAlignment="1">
      <alignment horizontal="right" wrapText="1"/>
    </xf>
    <xf numFmtId="3" fontId="10" fillId="6" borderId="29" xfId="0" applyNumberFormat="1" applyFont="1" applyFill="1" applyBorder="1" applyAlignment="1">
      <alignment horizontal="right"/>
    </xf>
    <xf numFmtId="3" fontId="10" fillId="6" borderId="38" xfId="0" applyNumberFormat="1" applyFont="1" applyFill="1" applyBorder="1" applyAlignment="1">
      <alignment horizontal="right"/>
    </xf>
    <xf numFmtId="3" fontId="10" fillId="6" borderId="32" xfId="0" applyNumberFormat="1" applyFont="1" applyFill="1" applyBorder="1" applyAlignment="1">
      <alignment horizontal="right"/>
    </xf>
    <xf numFmtId="0" fontId="0" fillId="6" borderId="77" xfId="0" applyFill="1" applyBorder="1" applyAlignment="1">
      <alignment horizontal="center"/>
    </xf>
    <xf numFmtId="1" fontId="0" fillId="6" borderId="78" xfId="0" applyNumberFormat="1" applyFill="1" applyBorder="1" applyAlignment="1">
      <alignment horizontal="center"/>
    </xf>
    <xf numFmtId="1" fontId="0" fillId="6" borderId="79" xfId="0" applyNumberFormat="1" applyFont="1" applyFill="1" applyBorder="1" applyAlignment="1">
      <alignment horizontal="center"/>
    </xf>
    <xf numFmtId="1" fontId="31" fillId="6" borderId="80" xfId="0" applyNumberFormat="1" applyFont="1" applyFill="1" applyBorder="1" applyAlignment="1">
      <alignment horizontal="center"/>
    </xf>
    <xf numFmtId="1" fontId="32" fillId="6" borderId="80" xfId="0" applyNumberFormat="1" applyFont="1" applyFill="1" applyBorder="1" applyAlignment="1">
      <alignment horizontal="center"/>
    </xf>
    <xf numFmtId="0" fontId="0" fillId="6" borderId="81" xfId="0" applyFill="1" applyBorder="1" applyAlignment="1">
      <alignment horizontal="center"/>
    </xf>
    <xf numFmtId="1" fontId="0" fillId="6" borderId="82" xfId="0" applyNumberFormat="1" applyFill="1" applyBorder="1" applyAlignment="1">
      <alignment horizontal="center"/>
    </xf>
    <xf numFmtId="1" fontId="0" fillId="6" borderId="83" xfId="0" applyNumberFormat="1" applyFont="1" applyFill="1" applyBorder="1" applyAlignment="1">
      <alignment horizontal="center"/>
    </xf>
    <xf numFmtId="1" fontId="31" fillId="6" borderId="84" xfId="0" applyNumberFormat="1" applyFont="1" applyFill="1" applyBorder="1" applyAlignment="1">
      <alignment horizontal="center"/>
    </xf>
    <xf numFmtId="1" fontId="32" fillId="6" borderId="84" xfId="0" applyNumberFormat="1" applyFont="1" applyFill="1" applyBorder="1" applyAlignment="1">
      <alignment horizontal="center"/>
    </xf>
    <xf numFmtId="3" fontId="0" fillId="8" borderId="85" xfId="0" applyNumberFormat="1" applyFont="1" applyFill="1" applyBorder="1" applyAlignment="1">
      <alignment/>
    </xf>
    <xf numFmtId="3" fontId="0" fillId="8" borderId="86" xfId="0" applyNumberFormat="1" applyFont="1" applyFill="1" applyBorder="1" applyAlignment="1">
      <alignment/>
    </xf>
    <xf numFmtId="3" fontId="31" fillId="8" borderId="86" xfId="0" applyNumberFormat="1" applyFont="1" applyFill="1" applyBorder="1" applyAlignment="1">
      <alignment/>
    </xf>
    <xf numFmtId="3" fontId="31" fillId="8" borderId="87" xfId="0" applyNumberFormat="1" applyFont="1" applyFill="1" applyBorder="1" applyAlignment="1">
      <alignment/>
    </xf>
    <xf numFmtId="3" fontId="32" fillId="8" borderId="87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85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31" fillId="0" borderId="86" xfId="0" applyNumberFormat="1" applyFont="1" applyFill="1" applyBorder="1" applyAlignment="1">
      <alignment/>
    </xf>
    <xf numFmtId="3" fontId="31" fillId="0" borderId="87" xfId="0" applyNumberFormat="1" applyFont="1" applyFill="1" applyBorder="1" applyAlignment="1">
      <alignment/>
    </xf>
    <xf numFmtId="3" fontId="32" fillId="0" borderId="87" xfId="0" applyNumberFormat="1" applyFont="1" applyFill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86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1" fillId="0" borderId="86" xfId="0" applyNumberFormat="1" applyFont="1" applyBorder="1" applyAlignment="1">
      <alignment/>
    </xf>
    <xf numFmtId="3" fontId="31" fillId="0" borderId="87" xfId="0" applyNumberFormat="1" applyFont="1" applyBorder="1" applyAlignment="1">
      <alignment/>
    </xf>
    <xf numFmtId="3" fontId="32" fillId="0" borderId="87" xfId="0" applyNumberFormat="1" applyFont="1" applyBorder="1" applyAlignment="1">
      <alignment/>
    </xf>
    <xf numFmtId="3" fontId="30" fillId="6" borderId="88" xfId="0" applyNumberFormat="1" applyFont="1" applyFill="1" applyBorder="1" applyAlignment="1">
      <alignment/>
    </xf>
    <xf numFmtId="3" fontId="30" fillId="6" borderId="89" xfId="0" applyNumberFormat="1" applyFont="1" applyFill="1" applyBorder="1" applyAlignment="1">
      <alignment/>
    </xf>
    <xf numFmtId="3" fontId="32" fillId="6" borderId="59" xfId="0" applyNumberFormat="1" applyFont="1" applyFill="1" applyBorder="1" applyAlignment="1">
      <alignment/>
    </xf>
    <xf numFmtId="3" fontId="30" fillId="0" borderId="55" xfId="0" applyNumberFormat="1" applyFont="1" applyBorder="1" applyAlignment="1">
      <alignment/>
    </xf>
    <xf numFmtId="0" fontId="40" fillId="0" borderId="90" xfId="0" applyFont="1" applyBorder="1" applyAlignment="1">
      <alignment horizontal="center"/>
    </xf>
    <xf numFmtId="0" fontId="40" fillId="0" borderId="91" xfId="0" applyFont="1" applyBorder="1" applyAlignment="1">
      <alignment horizontal="center"/>
    </xf>
    <xf numFmtId="0" fontId="8" fillId="8" borderId="54" xfId="0" applyFont="1" applyFill="1" applyBorder="1" applyAlignment="1">
      <alignment horizontal="left"/>
    </xf>
    <xf numFmtId="3" fontId="0" fillId="6" borderId="0" xfId="0" applyNumberFormat="1" applyFont="1" applyFill="1" applyBorder="1" applyAlignment="1">
      <alignment/>
    </xf>
    <xf numFmtId="3" fontId="30" fillId="6" borderId="0" xfId="0" applyNumberFormat="1" applyFont="1" applyFill="1" applyBorder="1" applyAlignment="1">
      <alignment/>
    </xf>
    <xf numFmtId="3" fontId="0" fillId="0" borderId="87" xfId="0" applyNumberFormat="1" applyBorder="1" applyAlignment="1">
      <alignment/>
    </xf>
    <xf numFmtId="3" fontId="0" fillId="0" borderId="92" xfId="0" applyNumberFormat="1" applyBorder="1" applyAlignment="1">
      <alignment/>
    </xf>
    <xf numFmtId="3" fontId="30" fillId="8" borderId="59" xfId="0" applyNumberFormat="1" applyFont="1" applyFill="1" applyBorder="1" applyAlignment="1">
      <alignment/>
    </xf>
    <xf numFmtId="3" fontId="30" fillId="8" borderId="93" xfId="0" applyNumberFormat="1" applyFont="1" applyFill="1" applyBorder="1" applyAlignment="1">
      <alignment/>
    </xf>
    <xf numFmtId="0" fontId="4" fillId="6" borderId="94" xfId="0" applyFont="1" applyFill="1" applyBorder="1" applyAlignment="1">
      <alignment horizontal="left"/>
    </xf>
    <xf numFmtId="0" fontId="10" fillId="8" borderId="54" xfId="0" applyFont="1" applyFill="1" applyBorder="1" applyAlignment="1">
      <alignment horizontal="left"/>
    </xf>
    <xf numFmtId="0" fontId="8" fillId="8" borderId="53" xfId="0" applyFont="1" applyFill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50" fillId="0" borderId="62" xfId="0" applyFont="1" applyAlignment="1">
      <alignment horizontal="left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4" fillId="9" borderId="95" xfId="0" applyFont="1" applyFill="1" applyBorder="1" applyAlignment="1">
      <alignment horizontal="center" vertical="center" wrapText="1"/>
    </xf>
    <xf numFmtId="0" fontId="9" fillId="9" borderId="95" xfId="0" applyFont="1" applyFill="1" applyBorder="1" applyAlignment="1">
      <alignment horizontal="center" vertical="center" wrapText="1"/>
    </xf>
    <xf numFmtId="14" fontId="4" fillId="9" borderId="95" xfId="0" applyNumberFormat="1" applyFont="1" applyFill="1" applyBorder="1" applyAlignment="1">
      <alignment horizontal="center" vertical="center" wrapText="1"/>
    </xf>
    <xf numFmtId="4" fontId="4" fillId="9" borderId="95" xfId="0" applyNumberFormat="1" applyFont="1" applyFill="1" applyBorder="1" applyAlignment="1">
      <alignment horizontal="center" vertical="center" wrapText="1"/>
    </xf>
    <xf numFmtId="4" fontId="4" fillId="9" borderId="96" xfId="0" applyNumberFormat="1" applyFont="1" applyFill="1" applyBorder="1" applyAlignment="1">
      <alignment horizontal="center" vertical="center" wrapText="1"/>
    </xf>
    <xf numFmtId="4" fontId="4" fillId="9" borderId="95" xfId="0" applyNumberFormat="1" applyFont="1" applyFill="1" applyBorder="1" applyAlignment="1" quotePrefix="1">
      <alignment horizontal="center" vertical="center" wrapText="1"/>
    </xf>
    <xf numFmtId="0" fontId="4" fillId="10" borderId="0" xfId="0" applyFont="1" applyFill="1" applyAlignment="1">
      <alignment/>
    </xf>
    <xf numFmtId="0" fontId="4" fillId="10" borderId="0" xfId="0" applyFont="1" applyFill="1" applyAlignment="1">
      <alignment horizontal="left"/>
    </xf>
    <xf numFmtId="14" fontId="4" fillId="10" borderId="0" xfId="0" applyNumberFormat="1" applyFont="1" applyFill="1" applyAlignment="1">
      <alignment horizontal="right"/>
    </xf>
    <xf numFmtId="0" fontId="4" fillId="10" borderId="0" xfId="0" applyFont="1" applyFill="1" applyAlignment="1">
      <alignment horizontal="center"/>
    </xf>
    <xf numFmtId="4" fontId="4" fillId="1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9" borderId="0" xfId="0" applyFont="1" applyFill="1" applyAlignment="1">
      <alignment/>
    </xf>
    <xf numFmtId="0" fontId="4" fillId="9" borderId="0" xfId="0" applyFont="1" applyFill="1" applyAlignment="1">
      <alignment horizontal="left"/>
    </xf>
    <xf numFmtId="14" fontId="4" fillId="9" borderId="0" xfId="0" applyNumberFormat="1" applyFont="1" applyFill="1" applyAlignment="1">
      <alignment horizontal="right"/>
    </xf>
    <xf numFmtId="0" fontId="4" fillId="9" borderId="0" xfId="0" applyFont="1" applyFill="1" applyAlignment="1">
      <alignment horizontal="center"/>
    </xf>
    <xf numFmtId="4" fontId="4" fillId="9" borderId="0" xfId="0" applyNumberFormat="1" applyFont="1" applyFill="1" applyAlignment="1">
      <alignment horizontal="right"/>
    </xf>
    <xf numFmtId="4" fontId="9" fillId="9" borderId="9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4" fillId="10" borderId="0" xfId="0" applyNumberFormat="1" applyFont="1" applyFill="1" applyAlignment="1">
      <alignment horizontal="center"/>
    </xf>
    <xf numFmtId="4" fontId="4" fillId="9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5" fontId="7" fillId="0" borderId="2" xfId="0" applyNumberFormat="1" applyFont="1" applyFill="1" applyBorder="1" applyAlignment="1">
      <alignment horizontal="right" vertical="center"/>
    </xf>
    <xf numFmtId="191" fontId="7" fillId="0" borderId="2" xfId="0" applyNumberFormat="1" applyFont="1" applyFill="1" applyBorder="1" applyAlignment="1">
      <alignment horizontal="center" vertical="center"/>
    </xf>
    <xf numFmtId="10" fontId="7" fillId="0" borderId="6" xfId="22" applyNumberFormat="1" applyFont="1" applyFill="1" applyBorder="1" applyAlignment="1">
      <alignment horizontal="left" vertical="center"/>
    </xf>
    <xf numFmtId="3" fontId="7" fillId="0" borderId="35" xfId="22" applyNumberFormat="1" applyFont="1" applyFill="1" applyBorder="1" applyAlignment="1">
      <alignment horizontal="right" vertical="center"/>
    </xf>
    <xf numFmtId="3" fontId="7" fillId="0" borderId="2" xfId="22" applyNumberFormat="1" applyFont="1" applyFill="1" applyBorder="1" applyAlignment="1">
      <alignment horizontal="right" vertical="center"/>
    </xf>
    <xf numFmtId="3" fontId="7" fillId="0" borderId="39" xfId="22" applyNumberFormat="1" applyFont="1" applyFill="1" applyBorder="1" applyAlignment="1">
      <alignment horizontal="right" vertical="center"/>
    </xf>
    <xf numFmtId="44" fontId="7" fillId="0" borderId="17" xfId="18" applyFont="1" applyFill="1" applyBorder="1" applyAlignment="1">
      <alignment horizontal="center" vertical="center"/>
    </xf>
    <xf numFmtId="191" fontId="9" fillId="0" borderId="2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91" fontId="9" fillId="0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3" fontId="7" fillId="0" borderId="45" xfId="22" applyNumberFormat="1" applyFont="1" applyFill="1" applyBorder="1" applyAlignment="1">
      <alignment horizontal="right" vertical="center"/>
    </xf>
    <xf numFmtId="3" fontId="7" fillId="0" borderId="46" xfId="22" applyNumberFormat="1" applyFont="1" applyFill="1" applyBorder="1" applyAlignment="1">
      <alignment horizontal="right" vertical="center"/>
    </xf>
    <xf numFmtId="3" fontId="7" fillId="0" borderId="70" xfId="2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75" fontId="4" fillId="2" borderId="1" xfId="0" applyNumberFormat="1" applyFont="1" applyFill="1" applyBorder="1" applyAlignment="1">
      <alignment/>
    </xf>
    <xf numFmtId="3" fontId="4" fillId="0" borderId="7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Z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4</xdr:row>
      <xdr:rowOff>28575</xdr:rowOff>
    </xdr:from>
    <xdr:to>
      <xdr:col>6</xdr:col>
      <xdr:colOff>352425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7627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57</xdr:row>
      <xdr:rowOff>28575</xdr:rowOff>
    </xdr:from>
    <xdr:to>
      <xdr:col>6</xdr:col>
      <xdr:colOff>247650</xdr:colOff>
      <xdr:row>64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944100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110</xdr:row>
      <xdr:rowOff>19050</xdr:rowOff>
    </xdr:from>
    <xdr:to>
      <xdr:col>6</xdr:col>
      <xdr:colOff>323850</xdr:colOff>
      <xdr:row>117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905952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163</xdr:row>
      <xdr:rowOff>66675</xdr:rowOff>
    </xdr:from>
    <xdr:to>
      <xdr:col>6</xdr:col>
      <xdr:colOff>285750</xdr:colOff>
      <xdr:row>171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8232100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216</xdr:row>
      <xdr:rowOff>38100</xdr:rowOff>
    </xdr:from>
    <xdr:to>
      <xdr:col>6</xdr:col>
      <xdr:colOff>361950</xdr:colOff>
      <xdr:row>224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732847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269</xdr:row>
      <xdr:rowOff>0</xdr:rowOff>
    </xdr:from>
    <xdr:to>
      <xdr:col>5</xdr:col>
      <xdr:colOff>304800</xdr:colOff>
      <xdr:row>269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64153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269</xdr:row>
      <xdr:rowOff>19050</xdr:rowOff>
    </xdr:from>
    <xdr:to>
      <xdr:col>6</xdr:col>
      <xdr:colOff>276225</xdr:colOff>
      <xdr:row>276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43437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322</xdr:row>
      <xdr:rowOff>47625</xdr:rowOff>
    </xdr:from>
    <xdr:to>
      <xdr:col>6</xdr:col>
      <xdr:colOff>342900</xdr:colOff>
      <xdr:row>330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5587900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38100</xdr:rowOff>
    </xdr:from>
    <xdr:to>
      <xdr:col>8</xdr:col>
      <xdr:colOff>1562100</xdr:colOff>
      <xdr:row>44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448175"/>
          <a:ext cx="66484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7"/>
  <sheetViews>
    <sheetView workbookViewId="0" topLeftCell="A1">
      <selection activeCell="G332" sqref="G332"/>
    </sheetView>
  </sheetViews>
  <sheetFormatPr defaultColWidth="9.00390625" defaultRowHeight="12.75"/>
  <cols>
    <col min="1" max="1" width="9.875" style="0" customWidth="1"/>
    <col min="9" max="9" width="27.25390625" style="0" customWidth="1"/>
  </cols>
  <sheetData>
    <row r="5" ht="23.25">
      <c r="C5" s="825"/>
    </row>
    <row r="16" spans="1:9" ht="34.5">
      <c r="A16" s="1028" t="s">
        <v>113</v>
      </c>
      <c r="B16" s="1031"/>
      <c r="C16" s="1031"/>
      <c r="D16" s="1031"/>
      <c r="E16" s="1031"/>
      <c r="F16" s="1031"/>
      <c r="G16" s="1031"/>
      <c r="H16" s="1031"/>
      <c r="I16" s="1031"/>
    </row>
    <row r="19" spans="1:9" ht="34.5">
      <c r="A19" s="1028">
        <v>2006</v>
      </c>
      <c r="B19" s="1031"/>
      <c r="C19" s="1031"/>
      <c r="D19" s="1031"/>
      <c r="E19" s="1031"/>
      <c r="F19" s="1031"/>
      <c r="G19" s="1031"/>
      <c r="H19" s="1031"/>
      <c r="I19" s="1031"/>
    </row>
    <row r="58" ht="23.25">
      <c r="C58" s="825"/>
    </row>
    <row r="69" spans="1:9" ht="34.5">
      <c r="A69" s="1028" t="s">
        <v>1134</v>
      </c>
      <c r="B69" s="1029"/>
      <c r="C69" s="1029"/>
      <c r="D69" s="1029"/>
      <c r="E69" s="1029"/>
      <c r="F69" s="1029"/>
      <c r="G69" s="1029"/>
      <c r="H69" s="1029"/>
      <c r="I69" s="1029"/>
    </row>
    <row r="72" ht="23.25">
      <c r="D72" s="826"/>
    </row>
    <row r="111" ht="23.25">
      <c r="C111" s="825"/>
    </row>
    <row r="122" spans="1:9" ht="34.5">
      <c r="A122" s="1028" t="s">
        <v>1135</v>
      </c>
      <c r="B122" s="1029"/>
      <c r="C122" s="1029"/>
      <c r="D122" s="1029"/>
      <c r="E122" s="1029"/>
      <c r="F122" s="1029"/>
      <c r="G122" s="1029"/>
      <c r="H122" s="1029"/>
      <c r="I122" s="1029"/>
    </row>
    <row r="125" ht="23.25">
      <c r="D125" s="826"/>
    </row>
    <row r="164" ht="23.25">
      <c r="C164" s="825"/>
    </row>
    <row r="175" spans="1:9" ht="34.5">
      <c r="A175" s="1028" t="s">
        <v>1139</v>
      </c>
      <c r="B175" s="1029"/>
      <c r="C175" s="1029"/>
      <c r="D175" s="1029"/>
      <c r="E175" s="1029"/>
      <c r="F175" s="1029"/>
      <c r="G175" s="1029"/>
      <c r="H175" s="1029"/>
      <c r="I175" s="1029"/>
    </row>
    <row r="178" spans="4:6" ht="23.25">
      <c r="D178" s="1030"/>
      <c r="E178" s="1030"/>
      <c r="F178" s="1030"/>
    </row>
    <row r="217" ht="23.25">
      <c r="C217" s="825"/>
    </row>
    <row r="228" spans="1:9" ht="34.5">
      <c r="A228" s="1028" t="s">
        <v>1136</v>
      </c>
      <c r="B228" s="1029"/>
      <c r="C228" s="1029"/>
      <c r="D228" s="1029"/>
      <c r="E228" s="1029"/>
      <c r="F228" s="1029"/>
      <c r="G228" s="1029"/>
      <c r="H228" s="1029"/>
      <c r="I228" s="1029"/>
    </row>
    <row r="231" ht="23.25">
      <c r="D231" s="826"/>
    </row>
    <row r="270" ht="23.25">
      <c r="C270" s="825"/>
    </row>
    <row r="281" spans="1:9" ht="34.5">
      <c r="A281" s="1028" t="s">
        <v>1137</v>
      </c>
      <c r="B281" s="1028"/>
      <c r="C281" s="1028"/>
      <c r="D281" s="1028"/>
      <c r="E281" s="1028"/>
      <c r="F281" s="1028"/>
      <c r="G281" s="1028"/>
      <c r="H281" s="1028"/>
      <c r="I281" s="1028"/>
    </row>
    <row r="284" spans="4:6" ht="23.25">
      <c r="D284" s="1030"/>
      <c r="E284" s="1030"/>
      <c r="F284" s="1030"/>
    </row>
    <row r="323" ht="23.25">
      <c r="C323" s="825"/>
    </row>
    <row r="334" spans="1:9" ht="34.5">
      <c r="A334" s="1028" t="s">
        <v>1138</v>
      </c>
      <c r="B334" s="1028"/>
      <c r="C334" s="1028"/>
      <c r="D334" s="1028"/>
      <c r="E334" s="1028"/>
      <c r="F334" s="1028"/>
      <c r="G334" s="1028"/>
      <c r="H334" s="1028"/>
      <c r="I334" s="1028"/>
    </row>
    <row r="337" spans="4:6" ht="23.25">
      <c r="D337" s="1030"/>
      <c r="E337" s="1030"/>
      <c r="F337" s="1030"/>
    </row>
  </sheetData>
  <mergeCells count="11">
    <mergeCell ref="A16:I16"/>
    <mergeCell ref="A19:I19"/>
    <mergeCell ref="D178:F178"/>
    <mergeCell ref="A281:I281"/>
    <mergeCell ref="A228:I228"/>
    <mergeCell ref="A175:I175"/>
    <mergeCell ref="A122:I122"/>
    <mergeCell ref="A69:I69"/>
    <mergeCell ref="D284:F284"/>
    <mergeCell ref="A334:I334"/>
    <mergeCell ref="D337:F33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B12">
      <selection activeCell="C16" sqref="C16"/>
    </sheetView>
  </sheetViews>
  <sheetFormatPr defaultColWidth="9.00390625" defaultRowHeight="12.75"/>
  <cols>
    <col min="1" max="1" width="6.875" style="0" bestFit="1" customWidth="1"/>
    <col min="2" max="2" width="9.875" style="34" bestFit="1" customWidth="1"/>
    <col min="3" max="3" width="35.375" style="0" bestFit="1" customWidth="1"/>
    <col min="4" max="4" width="10.125" style="0" bestFit="1" customWidth="1"/>
    <col min="5" max="5" width="9.00390625" style="0" bestFit="1" customWidth="1"/>
    <col min="6" max="6" width="8.25390625" style="34" bestFit="1" customWidth="1"/>
    <col min="7" max="8" width="9.125" style="34" customWidth="1"/>
    <col min="9" max="9" width="11.75390625" style="0" bestFit="1" customWidth="1"/>
    <col min="10" max="10" width="10.625" style="0" customWidth="1"/>
  </cols>
  <sheetData>
    <row r="1" spans="2:11" ht="18">
      <c r="B1" s="1042" t="s">
        <v>84</v>
      </c>
      <c r="C1" s="1042"/>
      <c r="D1" s="1042"/>
      <c r="E1" s="1042"/>
      <c r="F1" s="1042"/>
      <c r="G1" s="1042"/>
      <c r="H1" s="1042"/>
      <c r="I1" s="1042"/>
      <c r="J1" s="1042"/>
      <c r="K1" s="1042"/>
    </row>
    <row r="2" spans="3:11" ht="12.75">
      <c r="C2" s="672"/>
      <c r="D2" s="977"/>
      <c r="E2" s="34"/>
      <c r="H2" s="998"/>
      <c r="I2" s="978"/>
      <c r="J2" s="978"/>
      <c r="K2" s="978"/>
    </row>
    <row r="3" spans="1:11" ht="38.25">
      <c r="A3" s="979" t="s">
        <v>9</v>
      </c>
      <c r="B3" s="980" t="s">
        <v>10</v>
      </c>
      <c r="C3" s="979" t="s">
        <v>11</v>
      </c>
      <c r="D3" s="981" t="s">
        <v>12</v>
      </c>
      <c r="E3" s="979" t="s">
        <v>83</v>
      </c>
      <c r="F3" s="980" t="s">
        <v>13</v>
      </c>
      <c r="G3" s="980" t="s">
        <v>14</v>
      </c>
      <c r="H3" s="982" t="s">
        <v>15</v>
      </c>
      <c r="I3" s="982" t="s">
        <v>16</v>
      </c>
      <c r="J3" s="982" t="s">
        <v>17</v>
      </c>
      <c r="K3" s="983" t="s">
        <v>18</v>
      </c>
    </row>
    <row r="4" spans="1:11" ht="12.75">
      <c r="A4" s="979" t="s">
        <v>19</v>
      </c>
      <c r="B4" s="979" t="s">
        <v>19</v>
      </c>
      <c r="C4" s="979" t="s">
        <v>19</v>
      </c>
      <c r="D4" s="981" t="s">
        <v>19</v>
      </c>
      <c r="E4" s="979" t="s">
        <v>19</v>
      </c>
      <c r="F4" s="979" t="s">
        <v>19</v>
      </c>
      <c r="G4" s="979" t="s">
        <v>19</v>
      </c>
      <c r="H4" s="982" t="s">
        <v>19</v>
      </c>
      <c r="I4" s="982" t="s">
        <v>19</v>
      </c>
      <c r="J4" s="997" t="s">
        <v>20</v>
      </c>
      <c r="K4" s="984" t="s">
        <v>21</v>
      </c>
    </row>
    <row r="5" spans="1:11" ht="12.75">
      <c r="A5" t="s">
        <v>19</v>
      </c>
      <c r="B5" s="34" t="s">
        <v>19</v>
      </c>
      <c r="C5" s="672" t="s">
        <v>19</v>
      </c>
      <c r="D5" s="977" t="s">
        <v>19</v>
      </c>
      <c r="E5" s="34" t="s">
        <v>19</v>
      </c>
      <c r="F5" s="34" t="s">
        <v>19</v>
      </c>
      <c r="G5" s="34" t="s">
        <v>19</v>
      </c>
      <c r="H5" s="998" t="s">
        <v>19</v>
      </c>
      <c r="I5" s="978" t="s">
        <v>19</v>
      </c>
      <c r="J5" s="978" t="s">
        <v>19</v>
      </c>
      <c r="K5" s="978" t="s">
        <v>19</v>
      </c>
    </row>
    <row r="6" spans="1:11" ht="12.75">
      <c r="A6" s="985" t="s">
        <v>19</v>
      </c>
      <c r="B6" s="988" t="s">
        <v>19</v>
      </c>
      <c r="C6" s="986" t="s">
        <v>19</v>
      </c>
      <c r="D6" s="987" t="s">
        <v>19</v>
      </c>
      <c r="E6" s="988" t="s">
        <v>22</v>
      </c>
      <c r="F6" s="988">
        <v>1</v>
      </c>
      <c r="G6" s="988">
        <v>4</v>
      </c>
      <c r="H6" s="999">
        <v>28.6</v>
      </c>
      <c r="I6" s="989" t="s">
        <v>19</v>
      </c>
      <c r="J6" s="989" t="s">
        <v>19</v>
      </c>
      <c r="K6" s="989" t="s">
        <v>19</v>
      </c>
    </row>
    <row r="7" spans="1:11" ht="12.75">
      <c r="A7">
        <v>1</v>
      </c>
      <c r="B7" s="34" t="s">
        <v>23</v>
      </c>
      <c r="C7" s="672" t="s">
        <v>24</v>
      </c>
      <c r="D7" s="977">
        <v>36545</v>
      </c>
      <c r="E7" s="34" t="s">
        <v>25</v>
      </c>
      <c r="F7" s="34">
        <v>1</v>
      </c>
      <c r="G7" s="34">
        <v>4</v>
      </c>
      <c r="H7" s="998">
        <v>28.6</v>
      </c>
      <c r="I7" s="978">
        <v>11700</v>
      </c>
      <c r="J7" s="978">
        <v>0</v>
      </c>
      <c r="K7" s="978">
        <v>0</v>
      </c>
    </row>
    <row r="8" spans="1:11" ht="12.75">
      <c r="A8">
        <v>2</v>
      </c>
      <c r="B8" s="34" t="s">
        <v>26</v>
      </c>
      <c r="C8" s="672" t="s">
        <v>27</v>
      </c>
      <c r="D8" s="977">
        <v>36545</v>
      </c>
      <c r="E8" s="34" t="s">
        <v>25</v>
      </c>
      <c r="F8" s="34">
        <v>1</v>
      </c>
      <c r="G8" s="34">
        <v>4</v>
      </c>
      <c r="H8" s="998">
        <v>28.6</v>
      </c>
      <c r="I8" s="978">
        <v>101562.5</v>
      </c>
      <c r="J8" s="978">
        <v>0</v>
      </c>
      <c r="K8" s="978">
        <v>0</v>
      </c>
    </row>
    <row r="9" spans="1:11" ht="12.75">
      <c r="A9">
        <v>3</v>
      </c>
      <c r="B9" s="34" t="s">
        <v>28</v>
      </c>
      <c r="C9" s="672" t="s">
        <v>29</v>
      </c>
      <c r="D9" s="977">
        <v>33298</v>
      </c>
      <c r="E9" s="34" t="s">
        <v>25</v>
      </c>
      <c r="F9" s="34">
        <v>1</v>
      </c>
      <c r="G9" s="34">
        <v>4</v>
      </c>
      <c r="H9" s="998">
        <v>28.6</v>
      </c>
      <c r="I9" s="978">
        <v>12100</v>
      </c>
      <c r="J9" s="978">
        <v>0</v>
      </c>
      <c r="K9" s="978">
        <v>0</v>
      </c>
    </row>
    <row r="10" spans="1:11" ht="12.75">
      <c r="A10">
        <v>4</v>
      </c>
      <c r="B10" s="34" t="s">
        <v>30</v>
      </c>
      <c r="C10" s="672" t="s">
        <v>31</v>
      </c>
      <c r="D10" s="977">
        <v>33968</v>
      </c>
      <c r="E10" s="34" t="s">
        <v>25</v>
      </c>
      <c r="F10" s="34">
        <v>1</v>
      </c>
      <c r="G10" s="34">
        <v>4</v>
      </c>
      <c r="H10" s="998">
        <v>28.6</v>
      </c>
      <c r="I10" s="978">
        <v>38300</v>
      </c>
      <c r="J10" s="978">
        <v>0</v>
      </c>
      <c r="K10" s="978">
        <v>0</v>
      </c>
    </row>
    <row r="11" spans="1:11" ht="12.75">
      <c r="A11">
        <v>5</v>
      </c>
      <c r="B11" s="34" t="s">
        <v>32</v>
      </c>
      <c r="C11" s="672" t="s">
        <v>33</v>
      </c>
      <c r="D11" s="977">
        <v>34333</v>
      </c>
      <c r="E11" s="34" t="s">
        <v>25</v>
      </c>
      <c r="F11" s="34">
        <v>1</v>
      </c>
      <c r="G11" s="34">
        <v>4</v>
      </c>
      <c r="H11" s="998">
        <v>28.6</v>
      </c>
      <c r="I11" s="978">
        <v>10700</v>
      </c>
      <c r="J11" s="978">
        <v>0</v>
      </c>
      <c r="K11" s="978">
        <v>0</v>
      </c>
    </row>
    <row r="12" spans="1:11" ht="12.75">
      <c r="A12">
        <v>6</v>
      </c>
      <c r="B12" s="34" t="s">
        <v>34</v>
      </c>
      <c r="C12" s="672" t="s">
        <v>35</v>
      </c>
      <c r="D12" s="977">
        <v>33968</v>
      </c>
      <c r="E12" s="34" t="s">
        <v>25</v>
      </c>
      <c r="F12" s="34">
        <v>1</v>
      </c>
      <c r="G12" s="34">
        <v>4</v>
      </c>
      <c r="H12" s="998">
        <v>28.6</v>
      </c>
      <c r="I12" s="978">
        <v>15000</v>
      </c>
      <c r="J12" s="978">
        <v>0</v>
      </c>
      <c r="K12" s="978">
        <v>0</v>
      </c>
    </row>
    <row r="13" spans="1:11" ht="12.75">
      <c r="A13">
        <v>7</v>
      </c>
      <c r="B13" s="34" t="s">
        <v>36</v>
      </c>
      <c r="C13" s="672" t="s">
        <v>31</v>
      </c>
      <c r="D13" s="977">
        <v>34335</v>
      </c>
      <c r="E13" s="34" t="s">
        <v>25</v>
      </c>
      <c r="F13" s="34">
        <v>1</v>
      </c>
      <c r="G13" s="34">
        <v>4</v>
      </c>
      <c r="H13" s="998">
        <v>28.6</v>
      </c>
      <c r="I13" s="978">
        <v>36786</v>
      </c>
      <c r="J13" s="978">
        <v>0</v>
      </c>
      <c r="K13" s="978">
        <v>0</v>
      </c>
    </row>
    <row r="14" spans="1:11" ht="12.75">
      <c r="A14">
        <v>8</v>
      </c>
      <c r="B14" s="34" t="s">
        <v>37</v>
      </c>
      <c r="C14" s="672" t="s">
        <v>38</v>
      </c>
      <c r="D14" s="977">
        <v>34486</v>
      </c>
      <c r="E14" s="34" t="s">
        <v>25</v>
      </c>
      <c r="F14" s="34">
        <v>1</v>
      </c>
      <c r="G14" s="34">
        <v>4</v>
      </c>
      <c r="H14" s="998">
        <v>28.6</v>
      </c>
      <c r="I14" s="978">
        <v>33480</v>
      </c>
      <c r="J14" s="978">
        <v>0</v>
      </c>
      <c r="K14" s="978">
        <v>0</v>
      </c>
    </row>
    <row r="15" spans="1:11" ht="12.75">
      <c r="A15">
        <v>9</v>
      </c>
      <c r="B15" s="34" t="s">
        <v>39</v>
      </c>
      <c r="C15" s="672" t="s">
        <v>40</v>
      </c>
      <c r="D15" s="977">
        <v>34700</v>
      </c>
      <c r="E15" s="34" t="s">
        <v>25</v>
      </c>
      <c r="F15" s="34">
        <v>1</v>
      </c>
      <c r="G15" s="34">
        <v>4</v>
      </c>
      <c r="H15" s="998">
        <v>28.6</v>
      </c>
      <c r="I15" s="978">
        <v>42732.8</v>
      </c>
      <c r="J15" s="978">
        <v>0</v>
      </c>
      <c r="K15" s="978">
        <v>0</v>
      </c>
    </row>
    <row r="16" spans="1:11" ht="12.75">
      <c r="A16">
        <v>10</v>
      </c>
      <c r="B16" s="34" t="s">
        <v>41</v>
      </c>
      <c r="C16" s="672" t="s">
        <v>42</v>
      </c>
      <c r="D16" s="977">
        <v>34700</v>
      </c>
      <c r="E16" s="34" t="s">
        <v>25</v>
      </c>
      <c r="F16" s="34">
        <v>1</v>
      </c>
      <c r="G16" s="34">
        <v>4</v>
      </c>
      <c r="H16" s="998">
        <v>28.6</v>
      </c>
      <c r="I16" s="978">
        <v>10332</v>
      </c>
      <c r="J16" s="978">
        <v>0</v>
      </c>
      <c r="K16" s="978">
        <v>0</v>
      </c>
    </row>
    <row r="17" spans="1:11" ht="12.75">
      <c r="A17">
        <v>11</v>
      </c>
      <c r="B17" s="34" t="s">
        <v>43</v>
      </c>
      <c r="C17" s="672" t="s">
        <v>44</v>
      </c>
      <c r="D17" s="977">
        <v>34700</v>
      </c>
      <c r="E17" s="34" t="s">
        <v>45</v>
      </c>
      <c r="F17" s="34">
        <v>1</v>
      </c>
      <c r="G17" s="34">
        <v>4</v>
      </c>
      <c r="H17" s="998">
        <v>28.6</v>
      </c>
      <c r="I17" s="978">
        <v>24533.3</v>
      </c>
      <c r="J17" s="978">
        <v>0</v>
      </c>
      <c r="K17" s="978">
        <v>0</v>
      </c>
    </row>
    <row r="18" spans="1:11" ht="12.75">
      <c r="A18">
        <v>12</v>
      </c>
      <c r="B18" s="34" t="s">
        <v>46</v>
      </c>
      <c r="C18" s="672" t="s">
        <v>47</v>
      </c>
      <c r="D18" s="977">
        <v>34943</v>
      </c>
      <c r="E18" s="34" t="s">
        <v>25</v>
      </c>
      <c r="F18" s="34">
        <v>1</v>
      </c>
      <c r="G18" s="34">
        <v>4</v>
      </c>
      <c r="H18" s="998">
        <v>28.6</v>
      </c>
      <c r="I18" s="978">
        <v>19637.1</v>
      </c>
      <c r="J18" s="978">
        <v>0</v>
      </c>
      <c r="K18" s="978">
        <v>0</v>
      </c>
    </row>
    <row r="19" spans="1:11" ht="12.75">
      <c r="A19">
        <v>13</v>
      </c>
      <c r="B19" s="34" t="s">
        <v>48</v>
      </c>
      <c r="C19" s="672" t="s">
        <v>49</v>
      </c>
      <c r="D19" s="977">
        <v>34973</v>
      </c>
      <c r="E19" s="34" t="s">
        <v>25</v>
      </c>
      <c r="F19" s="34">
        <v>1</v>
      </c>
      <c r="G19" s="34">
        <v>4</v>
      </c>
      <c r="H19" s="998">
        <v>28.6</v>
      </c>
      <c r="I19" s="978">
        <v>12078</v>
      </c>
      <c r="J19" s="978">
        <v>0</v>
      </c>
      <c r="K19" s="978">
        <v>0</v>
      </c>
    </row>
    <row r="20" spans="1:11" ht="12.75">
      <c r="A20">
        <v>14</v>
      </c>
      <c r="B20" s="34" t="s">
        <v>50</v>
      </c>
      <c r="C20" s="672" t="s">
        <v>51</v>
      </c>
      <c r="D20" s="977">
        <v>35431</v>
      </c>
      <c r="E20" s="34" t="s">
        <v>25</v>
      </c>
      <c r="F20" s="34">
        <v>1</v>
      </c>
      <c r="G20" s="34">
        <v>4</v>
      </c>
      <c r="H20" s="998">
        <v>28.6</v>
      </c>
      <c r="I20" s="978">
        <v>42090</v>
      </c>
      <c r="J20" s="978">
        <v>0</v>
      </c>
      <c r="K20" s="978">
        <v>0</v>
      </c>
    </row>
    <row r="21" spans="1:11" ht="12.75">
      <c r="A21">
        <v>15</v>
      </c>
      <c r="B21" s="34" t="s">
        <v>52</v>
      </c>
      <c r="C21" s="672" t="s">
        <v>53</v>
      </c>
      <c r="D21" s="977">
        <v>35431</v>
      </c>
      <c r="E21" s="34" t="s">
        <v>25</v>
      </c>
      <c r="F21" s="34">
        <v>1</v>
      </c>
      <c r="G21" s="34">
        <v>4</v>
      </c>
      <c r="H21" s="998">
        <v>28.6</v>
      </c>
      <c r="I21" s="978">
        <v>27929.5</v>
      </c>
      <c r="J21" s="978">
        <v>0</v>
      </c>
      <c r="K21" s="978">
        <v>0</v>
      </c>
    </row>
    <row r="22" spans="1:11" ht="12.75">
      <c r="A22">
        <v>16</v>
      </c>
      <c r="B22" s="34" t="s">
        <v>54</v>
      </c>
      <c r="C22" s="672" t="s">
        <v>55</v>
      </c>
      <c r="D22" s="977">
        <v>35796</v>
      </c>
      <c r="E22" s="34" t="s">
        <v>56</v>
      </c>
      <c r="F22" s="34">
        <v>1</v>
      </c>
      <c r="G22" s="34">
        <v>4</v>
      </c>
      <c r="H22" s="998">
        <v>28.6</v>
      </c>
      <c r="I22" s="978">
        <v>35892.4</v>
      </c>
      <c r="J22" s="978">
        <v>0</v>
      </c>
      <c r="K22" s="978">
        <v>0</v>
      </c>
    </row>
    <row r="23" spans="1:11" ht="12.75">
      <c r="A23">
        <v>17</v>
      </c>
      <c r="B23" s="34" t="s">
        <v>57</v>
      </c>
      <c r="C23" s="672" t="s">
        <v>58</v>
      </c>
      <c r="D23" s="977">
        <v>35796</v>
      </c>
      <c r="E23" s="34" t="s">
        <v>25</v>
      </c>
      <c r="F23" s="34">
        <v>1</v>
      </c>
      <c r="G23" s="34">
        <v>4</v>
      </c>
      <c r="H23" s="998">
        <v>28.6</v>
      </c>
      <c r="I23" s="978">
        <v>44881</v>
      </c>
      <c r="J23" s="978">
        <v>0</v>
      </c>
      <c r="K23" s="978">
        <v>0</v>
      </c>
    </row>
    <row r="24" spans="1:11" ht="12.75">
      <c r="A24">
        <v>18</v>
      </c>
      <c r="B24" s="34" t="s">
        <v>59</v>
      </c>
      <c r="C24" s="672" t="s">
        <v>60</v>
      </c>
      <c r="D24" s="977">
        <v>35796</v>
      </c>
      <c r="E24" s="34" t="s">
        <v>25</v>
      </c>
      <c r="F24" s="34">
        <v>1</v>
      </c>
      <c r="G24" s="34">
        <v>4</v>
      </c>
      <c r="H24" s="998">
        <v>28.6</v>
      </c>
      <c r="I24" s="978">
        <v>33055.9</v>
      </c>
      <c r="J24" s="978">
        <v>0</v>
      </c>
      <c r="K24" s="978">
        <v>0</v>
      </c>
    </row>
    <row r="25" spans="1:11" ht="12.75">
      <c r="A25">
        <v>19</v>
      </c>
      <c r="B25" s="34" t="s">
        <v>61</v>
      </c>
      <c r="C25" s="672" t="s">
        <v>31</v>
      </c>
      <c r="D25" s="977">
        <v>36008</v>
      </c>
      <c r="E25" s="34" t="s">
        <v>25</v>
      </c>
      <c r="F25" s="34">
        <v>1</v>
      </c>
      <c r="G25" s="34">
        <v>4</v>
      </c>
      <c r="H25" s="998">
        <v>28.6</v>
      </c>
      <c r="I25" s="978">
        <v>29844</v>
      </c>
      <c r="J25" s="978">
        <v>0</v>
      </c>
      <c r="K25" s="978">
        <v>0</v>
      </c>
    </row>
    <row r="26" spans="1:11" ht="12.75">
      <c r="A26">
        <v>20</v>
      </c>
      <c r="B26" s="34" t="s">
        <v>62</v>
      </c>
      <c r="C26" s="672" t="s">
        <v>31</v>
      </c>
      <c r="D26" s="977">
        <v>36161</v>
      </c>
      <c r="E26" s="34" t="s">
        <v>25</v>
      </c>
      <c r="F26" s="34">
        <v>1</v>
      </c>
      <c r="G26" s="34">
        <v>4</v>
      </c>
      <c r="H26" s="998">
        <v>28.6</v>
      </c>
      <c r="I26" s="978">
        <v>33980</v>
      </c>
      <c r="J26" s="978">
        <v>0</v>
      </c>
      <c r="K26" s="978">
        <v>0</v>
      </c>
    </row>
    <row r="27" spans="1:11" ht="12.75">
      <c r="A27">
        <v>21</v>
      </c>
      <c r="B27" s="34" t="s">
        <v>63</v>
      </c>
      <c r="C27" s="672" t="s">
        <v>64</v>
      </c>
      <c r="D27" s="977">
        <v>36161</v>
      </c>
      <c r="E27" s="34" t="s">
        <v>56</v>
      </c>
      <c r="F27" s="34">
        <v>1</v>
      </c>
      <c r="G27" s="34">
        <v>4</v>
      </c>
      <c r="H27" s="998">
        <v>28.6</v>
      </c>
      <c r="I27" s="978">
        <v>49980</v>
      </c>
      <c r="J27" s="978">
        <v>0</v>
      </c>
      <c r="K27" s="978">
        <v>0</v>
      </c>
    </row>
    <row r="28" spans="1:11" ht="12.75">
      <c r="A28">
        <v>22</v>
      </c>
      <c r="B28" s="34" t="s">
        <v>65</v>
      </c>
      <c r="C28" s="990" t="s">
        <v>66</v>
      </c>
      <c r="D28" s="977">
        <v>36951</v>
      </c>
      <c r="E28" s="34" t="s">
        <v>25</v>
      </c>
      <c r="F28" s="34">
        <v>1</v>
      </c>
      <c r="G28" s="34">
        <v>4</v>
      </c>
      <c r="H28" s="998">
        <v>28.6</v>
      </c>
      <c r="I28" s="978">
        <v>42711</v>
      </c>
      <c r="J28" s="978">
        <v>0</v>
      </c>
      <c r="K28" s="978">
        <v>0</v>
      </c>
    </row>
    <row r="29" spans="1:11" ht="12.75">
      <c r="A29">
        <v>23</v>
      </c>
      <c r="B29" s="34" t="s">
        <v>67</v>
      </c>
      <c r="C29" s="990" t="s">
        <v>66</v>
      </c>
      <c r="D29" s="977">
        <v>36951</v>
      </c>
      <c r="E29" s="34" t="s">
        <v>25</v>
      </c>
      <c r="F29" s="34">
        <v>1</v>
      </c>
      <c r="G29" s="34">
        <v>4</v>
      </c>
      <c r="H29" s="998">
        <v>28.6</v>
      </c>
      <c r="I29" s="978">
        <v>42711</v>
      </c>
      <c r="J29" s="978">
        <v>0</v>
      </c>
      <c r="K29" s="978">
        <v>0</v>
      </c>
    </row>
    <row r="30" spans="1:11" ht="12.75">
      <c r="A30">
        <v>24</v>
      </c>
      <c r="B30" s="34" t="s">
        <v>68</v>
      </c>
      <c r="C30" s="990" t="s">
        <v>69</v>
      </c>
      <c r="D30" s="977">
        <v>36951</v>
      </c>
      <c r="E30" s="34" t="s">
        <v>56</v>
      </c>
      <c r="F30" s="34">
        <v>1</v>
      </c>
      <c r="G30" s="34">
        <v>6</v>
      </c>
      <c r="H30" s="998">
        <v>18.3</v>
      </c>
      <c r="I30" s="978">
        <v>150000</v>
      </c>
      <c r="J30" s="978">
        <v>31996</v>
      </c>
      <c r="K30" s="978">
        <v>27456</v>
      </c>
    </row>
    <row r="31" spans="1:11" ht="12.75">
      <c r="A31">
        <v>25</v>
      </c>
      <c r="B31" s="34" t="s">
        <v>70</v>
      </c>
      <c r="C31" s="672" t="s">
        <v>71</v>
      </c>
      <c r="D31" s="977">
        <v>37189</v>
      </c>
      <c r="E31" s="34" t="s">
        <v>25</v>
      </c>
      <c r="F31" s="34">
        <v>1</v>
      </c>
      <c r="G31" s="34">
        <v>4</v>
      </c>
      <c r="H31" s="998">
        <v>28.6</v>
      </c>
      <c r="I31" s="978">
        <v>102500</v>
      </c>
      <c r="J31" s="978">
        <v>0</v>
      </c>
      <c r="K31" s="978">
        <v>0</v>
      </c>
    </row>
    <row r="32" spans="1:11" ht="12.75">
      <c r="A32" s="985" t="s">
        <v>19</v>
      </c>
      <c r="B32" s="988" t="s">
        <v>19</v>
      </c>
      <c r="C32" s="986" t="s">
        <v>72</v>
      </c>
      <c r="D32" s="987" t="s">
        <v>19</v>
      </c>
      <c r="E32" s="988" t="s">
        <v>19</v>
      </c>
      <c r="F32" s="988" t="s">
        <v>19</v>
      </c>
      <c r="G32" s="988" t="s">
        <v>19</v>
      </c>
      <c r="H32" s="999" t="s">
        <v>19</v>
      </c>
      <c r="I32" s="989">
        <v>1004516.5</v>
      </c>
      <c r="J32" s="989">
        <v>31996</v>
      </c>
      <c r="K32" s="989">
        <v>27456</v>
      </c>
    </row>
    <row r="33" spans="1:11" ht="9" customHeight="1">
      <c r="A33" t="s">
        <v>19</v>
      </c>
      <c r="B33" s="34" t="s">
        <v>19</v>
      </c>
      <c r="C33" s="672" t="s">
        <v>19</v>
      </c>
      <c r="D33" s="977" t="s">
        <v>19</v>
      </c>
      <c r="E33" s="34" t="s">
        <v>19</v>
      </c>
      <c r="F33" s="34" t="s">
        <v>19</v>
      </c>
      <c r="G33" s="34" t="s">
        <v>19</v>
      </c>
      <c r="H33" s="998" t="s">
        <v>19</v>
      </c>
      <c r="I33" s="978" t="s">
        <v>19</v>
      </c>
      <c r="J33" s="978" t="s">
        <v>19</v>
      </c>
      <c r="K33" s="978" t="s">
        <v>19</v>
      </c>
    </row>
    <row r="34" spans="1:11" ht="12.75">
      <c r="A34" s="985" t="s">
        <v>19</v>
      </c>
      <c r="B34" s="988" t="s">
        <v>19</v>
      </c>
      <c r="C34" s="986" t="s">
        <v>19</v>
      </c>
      <c r="D34" s="987" t="s">
        <v>19</v>
      </c>
      <c r="E34" s="988" t="s">
        <v>22</v>
      </c>
      <c r="F34" s="988">
        <v>2</v>
      </c>
      <c r="G34" s="988">
        <v>6</v>
      </c>
      <c r="H34" s="999">
        <v>18.3</v>
      </c>
      <c r="I34" s="989" t="s">
        <v>19</v>
      </c>
      <c r="J34" s="989" t="s">
        <v>19</v>
      </c>
      <c r="K34" s="989" t="s">
        <v>19</v>
      </c>
    </row>
    <row r="35" spans="1:11" ht="12.75">
      <c r="A35">
        <v>1</v>
      </c>
      <c r="B35" s="34" t="s">
        <v>73</v>
      </c>
      <c r="C35" s="991" t="s">
        <v>74</v>
      </c>
      <c r="D35" s="977">
        <v>34335</v>
      </c>
      <c r="E35" s="34" t="s">
        <v>25</v>
      </c>
      <c r="F35" s="34">
        <v>2</v>
      </c>
      <c r="G35" s="34">
        <v>6</v>
      </c>
      <c r="H35" s="998">
        <v>18.3</v>
      </c>
      <c r="I35" s="978">
        <v>28050</v>
      </c>
      <c r="J35" s="978">
        <v>0</v>
      </c>
      <c r="K35" s="978">
        <v>0</v>
      </c>
    </row>
    <row r="36" spans="1:11" ht="12.75">
      <c r="A36">
        <v>2</v>
      </c>
      <c r="B36" s="34" t="s">
        <v>75</v>
      </c>
      <c r="C36" s="672" t="s">
        <v>76</v>
      </c>
      <c r="D36" s="977">
        <v>35796</v>
      </c>
      <c r="E36" s="34" t="s">
        <v>25</v>
      </c>
      <c r="F36" s="34">
        <v>2</v>
      </c>
      <c r="G36" s="34">
        <v>6</v>
      </c>
      <c r="H36" s="998">
        <v>18.3</v>
      </c>
      <c r="I36" s="978">
        <v>54778</v>
      </c>
      <c r="J36" s="978">
        <v>0</v>
      </c>
      <c r="K36" s="978">
        <v>0</v>
      </c>
    </row>
    <row r="37" spans="1:11" ht="12.75">
      <c r="A37">
        <v>3</v>
      </c>
      <c r="B37" s="34" t="s">
        <v>77</v>
      </c>
      <c r="C37" s="672" t="s">
        <v>78</v>
      </c>
      <c r="D37" s="977">
        <v>35796</v>
      </c>
      <c r="E37" s="34" t="s">
        <v>79</v>
      </c>
      <c r="F37" s="34">
        <v>2</v>
      </c>
      <c r="G37" s="34">
        <v>6</v>
      </c>
      <c r="H37" s="998">
        <v>18.3</v>
      </c>
      <c r="I37" s="978">
        <v>27999</v>
      </c>
      <c r="J37" s="978">
        <v>0</v>
      </c>
      <c r="K37" s="978">
        <v>0</v>
      </c>
    </row>
    <row r="38" spans="1:11" ht="12.75">
      <c r="A38">
        <v>4</v>
      </c>
      <c r="B38" s="34" t="s">
        <v>80</v>
      </c>
      <c r="C38" s="672" t="s">
        <v>69</v>
      </c>
      <c r="D38" s="977">
        <v>36951</v>
      </c>
      <c r="E38" s="34" t="s">
        <v>56</v>
      </c>
      <c r="F38" s="34">
        <v>2</v>
      </c>
      <c r="G38" s="34">
        <v>6</v>
      </c>
      <c r="H38" s="998">
        <v>18.3</v>
      </c>
      <c r="I38" s="978">
        <v>100241</v>
      </c>
      <c r="J38" s="978">
        <v>22086</v>
      </c>
      <c r="K38" s="978">
        <v>18348</v>
      </c>
    </row>
    <row r="39" spans="1:11" ht="12.75">
      <c r="A39" s="985" t="s">
        <v>19</v>
      </c>
      <c r="B39" s="988" t="s">
        <v>19</v>
      </c>
      <c r="C39" s="986" t="s">
        <v>81</v>
      </c>
      <c r="D39" s="987" t="s">
        <v>19</v>
      </c>
      <c r="E39" s="988" t="s">
        <v>19</v>
      </c>
      <c r="F39" s="988" t="s">
        <v>19</v>
      </c>
      <c r="G39" s="988" t="s">
        <v>19</v>
      </c>
      <c r="H39" s="999" t="s">
        <v>19</v>
      </c>
      <c r="I39" s="989">
        <v>211068</v>
      </c>
      <c r="J39" s="989">
        <v>22086</v>
      </c>
      <c r="K39" s="989">
        <v>18348</v>
      </c>
    </row>
    <row r="40" spans="1:11" ht="8.25" customHeight="1">
      <c r="A40" t="s">
        <v>19</v>
      </c>
      <c r="B40" s="34" t="s">
        <v>19</v>
      </c>
      <c r="C40" s="672" t="s">
        <v>19</v>
      </c>
      <c r="D40" s="977" t="s">
        <v>19</v>
      </c>
      <c r="E40" s="34" t="s">
        <v>19</v>
      </c>
      <c r="F40" s="34" t="s">
        <v>19</v>
      </c>
      <c r="G40" s="34" t="s">
        <v>19</v>
      </c>
      <c r="H40" s="998" t="s">
        <v>19</v>
      </c>
      <c r="I40" s="978" t="s">
        <v>19</v>
      </c>
      <c r="J40" s="978" t="s">
        <v>19</v>
      </c>
      <c r="K40" s="978" t="s">
        <v>19</v>
      </c>
    </row>
    <row r="41" spans="1:11" ht="12.75">
      <c r="A41" s="992" t="s">
        <v>19</v>
      </c>
      <c r="B41" s="995" t="s">
        <v>19</v>
      </c>
      <c r="C41" s="993" t="s">
        <v>82</v>
      </c>
      <c r="D41" s="994" t="s">
        <v>19</v>
      </c>
      <c r="E41" s="995" t="s">
        <v>19</v>
      </c>
      <c r="F41" s="995" t="s">
        <v>19</v>
      </c>
      <c r="G41" s="995" t="s">
        <v>19</v>
      </c>
      <c r="H41" s="1000" t="s">
        <v>19</v>
      </c>
      <c r="I41" s="996">
        <v>1215584.5</v>
      </c>
      <c r="J41" s="996">
        <v>54082</v>
      </c>
      <c r="K41" s="996">
        <v>45804</v>
      </c>
    </row>
  </sheetData>
  <mergeCells count="1">
    <mergeCell ref="B1:K1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G1"/>
    </sheetView>
  </sheetViews>
  <sheetFormatPr defaultColWidth="9.00390625" defaultRowHeight="12.75"/>
  <cols>
    <col min="1" max="1" width="13.00390625" style="691" customWidth="1"/>
    <col min="2" max="7" width="11.75390625" style="829" customWidth="1"/>
    <col min="8" max="8" width="4.375" style="693" customWidth="1"/>
    <col min="9" max="9" width="5.25390625" style="693" customWidth="1"/>
    <col min="10" max="10" width="13.25390625" style="693" customWidth="1"/>
    <col min="11" max="11" width="11.75390625" style="693" bestFit="1" customWidth="1"/>
    <col min="12" max="12" width="10.125" style="693" bestFit="1" customWidth="1"/>
    <col min="13" max="13" width="9.125" style="693" customWidth="1"/>
  </cols>
  <sheetData>
    <row r="1" spans="1:13" s="828" customFormat="1" ht="18">
      <c r="A1" s="1042" t="s">
        <v>137</v>
      </c>
      <c r="B1" s="1029"/>
      <c r="C1" s="1029"/>
      <c r="D1" s="1029"/>
      <c r="E1" s="1029"/>
      <c r="F1" s="1029"/>
      <c r="G1" s="1029"/>
      <c r="H1" s="897"/>
      <c r="I1" s="897"/>
      <c r="J1" s="827"/>
      <c r="K1" s="827"/>
      <c r="L1" s="827"/>
      <c r="M1" s="827"/>
    </row>
    <row r="2" ht="9" customHeight="1"/>
    <row r="3" spans="1:7" ht="33.75" hidden="1">
      <c r="A3" s="830" t="s">
        <v>1140</v>
      </c>
      <c r="B3" s="831" t="s">
        <v>1141</v>
      </c>
      <c r="C3" s="831" t="s">
        <v>1142</v>
      </c>
      <c r="D3" s="831" t="s">
        <v>1143</v>
      </c>
      <c r="E3" s="831" t="s">
        <v>1144</v>
      </c>
      <c r="F3" s="831" t="s">
        <v>1145</v>
      </c>
      <c r="G3" s="831" t="s">
        <v>1146</v>
      </c>
    </row>
    <row r="4" spans="1:7" ht="12.75" hidden="1">
      <c r="A4" s="830"/>
      <c r="B4" s="831"/>
      <c r="C4" s="831"/>
      <c r="D4" s="831"/>
      <c r="E4" s="832"/>
      <c r="F4" s="832"/>
      <c r="G4" s="831"/>
    </row>
    <row r="5" spans="1:7" ht="12.75" hidden="1">
      <c r="A5" s="833" t="s">
        <v>1147</v>
      </c>
      <c r="B5" s="834">
        <v>111403</v>
      </c>
      <c r="C5" s="834">
        <v>51533</v>
      </c>
      <c r="D5" s="834">
        <f>B5-C5</f>
        <v>59870</v>
      </c>
      <c r="E5" s="834">
        <v>18258</v>
      </c>
      <c r="F5" s="834"/>
      <c r="G5" s="834">
        <f>D5-E5+F5</f>
        <v>41612</v>
      </c>
    </row>
    <row r="6" spans="1:7" ht="12.75" hidden="1">
      <c r="A6" s="833" t="s">
        <v>1148</v>
      </c>
      <c r="B6" s="834">
        <v>43188</v>
      </c>
      <c r="C6" s="834">
        <v>24450</v>
      </c>
      <c r="D6" s="834">
        <f aca="true" t="shared" si="0" ref="D6:D22">B6-C6</f>
        <v>18738</v>
      </c>
      <c r="E6" s="834">
        <v>9611</v>
      </c>
      <c r="F6" s="834"/>
      <c r="G6" s="834">
        <f aca="true" t="shared" si="1" ref="G6:G11">D6-E6+F6</f>
        <v>9127</v>
      </c>
    </row>
    <row r="7" spans="1:7" ht="12.75" hidden="1">
      <c r="A7" s="833" t="s">
        <v>1149</v>
      </c>
      <c r="B7" s="834">
        <v>162247</v>
      </c>
      <c r="C7" s="834">
        <v>62501</v>
      </c>
      <c r="D7" s="834">
        <f t="shared" si="0"/>
        <v>99746</v>
      </c>
      <c r="E7" s="834">
        <v>31098</v>
      </c>
      <c r="F7" s="834"/>
      <c r="G7" s="834">
        <f t="shared" si="1"/>
        <v>68648</v>
      </c>
    </row>
    <row r="8" spans="1:7" ht="12.75" hidden="1">
      <c r="A8" s="833" t="s">
        <v>1150</v>
      </c>
      <c r="B8" s="834">
        <v>70280</v>
      </c>
      <c r="C8" s="834">
        <v>20051</v>
      </c>
      <c r="D8" s="834">
        <f t="shared" si="0"/>
        <v>50229</v>
      </c>
      <c r="E8" s="834">
        <v>12296</v>
      </c>
      <c r="F8" s="834"/>
      <c r="G8" s="834">
        <f t="shared" si="1"/>
        <v>37933</v>
      </c>
    </row>
    <row r="9" spans="1:7" ht="12.75" hidden="1">
      <c r="A9" s="833" t="s">
        <v>1151</v>
      </c>
      <c r="B9" s="834">
        <v>126081.8</v>
      </c>
      <c r="C9" s="834">
        <v>42917</v>
      </c>
      <c r="D9" s="834">
        <f t="shared" si="0"/>
        <v>83164.8</v>
      </c>
      <c r="E9" s="834">
        <v>25007</v>
      </c>
      <c r="F9" s="834"/>
      <c r="G9" s="834">
        <f t="shared" si="1"/>
        <v>58157.8</v>
      </c>
    </row>
    <row r="10" spans="1:7" ht="12.75" hidden="1">
      <c r="A10" s="833" t="s">
        <v>1152</v>
      </c>
      <c r="B10" s="834">
        <v>101506</v>
      </c>
      <c r="C10" s="834">
        <v>8629</v>
      </c>
      <c r="D10" s="834">
        <f t="shared" si="0"/>
        <v>92877</v>
      </c>
      <c r="E10" s="834">
        <v>23220</v>
      </c>
      <c r="F10" s="834"/>
      <c r="G10" s="834">
        <f t="shared" si="1"/>
        <v>69657</v>
      </c>
    </row>
    <row r="11" spans="1:7" ht="12.75" hidden="1">
      <c r="A11" s="833" t="s">
        <v>1153</v>
      </c>
      <c r="B11" s="834">
        <v>68642</v>
      </c>
      <c r="C11" s="834">
        <v>21656</v>
      </c>
      <c r="D11" s="834">
        <f t="shared" si="0"/>
        <v>46986</v>
      </c>
      <c r="E11" s="834">
        <v>9518</v>
      </c>
      <c r="F11" s="834"/>
      <c r="G11" s="834">
        <f t="shared" si="1"/>
        <v>37468</v>
      </c>
    </row>
    <row r="12" spans="1:7" ht="12.75" hidden="1">
      <c r="A12" s="835"/>
      <c r="B12" s="836"/>
      <c r="C12" s="836"/>
      <c r="D12" s="836"/>
      <c r="E12" s="836"/>
      <c r="F12" s="836"/>
      <c r="G12" s="836"/>
    </row>
    <row r="13" spans="1:7" ht="13.5" hidden="1" thickBot="1">
      <c r="A13" s="837" t="s">
        <v>1154</v>
      </c>
      <c r="B13" s="838">
        <f>SUM(B5:B11)</f>
        <v>683347.8</v>
      </c>
      <c r="C13" s="839">
        <f>SUM(C5:C11)</f>
        <v>231737</v>
      </c>
      <c r="D13" s="840">
        <f t="shared" si="0"/>
        <v>451610.80000000005</v>
      </c>
      <c r="E13" s="841">
        <f>SUM(E5:E11)</f>
        <v>129008</v>
      </c>
      <c r="F13" s="842"/>
      <c r="G13" s="843">
        <f>SUM(G5:G11)</f>
        <v>322602.8</v>
      </c>
    </row>
    <row r="14" spans="1:7" ht="12.75" hidden="1">
      <c r="A14" s="844"/>
      <c r="B14" s="845"/>
      <c r="C14" s="845"/>
      <c r="D14" s="845"/>
      <c r="E14" s="845"/>
      <c r="F14" s="845"/>
      <c r="G14" s="845"/>
    </row>
    <row r="15" spans="1:7" ht="12.75" hidden="1">
      <c r="A15" s="833" t="s">
        <v>1155</v>
      </c>
      <c r="B15" s="834">
        <v>744961.2</v>
      </c>
      <c r="C15" s="834">
        <v>671921</v>
      </c>
      <c r="D15" s="834">
        <f t="shared" si="0"/>
        <v>73040.19999999995</v>
      </c>
      <c r="E15" s="834">
        <v>32000</v>
      </c>
      <c r="F15" s="834">
        <v>117786</v>
      </c>
      <c r="G15" s="834">
        <f>D15-E15+F15</f>
        <v>158826.19999999995</v>
      </c>
    </row>
    <row r="16" spans="1:7" ht="12.75" hidden="1">
      <c r="A16" s="833" t="s">
        <v>1156</v>
      </c>
      <c r="B16" s="834">
        <v>1539729.6</v>
      </c>
      <c r="C16" s="834">
        <v>1101719.9</v>
      </c>
      <c r="D16" s="834">
        <f t="shared" si="0"/>
        <v>438009.7000000002</v>
      </c>
      <c r="E16" s="834">
        <v>139538.86</v>
      </c>
      <c r="F16" s="834">
        <v>150000</v>
      </c>
      <c r="G16" s="834">
        <f>D16-E16+F16</f>
        <v>448470.8400000002</v>
      </c>
    </row>
    <row r="17" spans="1:7" ht="12.75" hidden="1">
      <c r="A17" s="833" t="s">
        <v>1157</v>
      </c>
      <c r="B17" s="834">
        <v>2431309.2</v>
      </c>
      <c r="C17" s="834">
        <v>1826782.7</v>
      </c>
      <c r="D17" s="834">
        <f t="shared" si="0"/>
        <v>604526.5000000002</v>
      </c>
      <c r="E17" s="834">
        <v>146045</v>
      </c>
      <c r="F17" s="834">
        <v>0</v>
      </c>
      <c r="G17" s="834">
        <f>D17-E17+F17</f>
        <v>458481.50000000023</v>
      </c>
    </row>
    <row r="18" spans="1:7" ht="12.75" hidden="1">
      <c r="A18" s="833" t="s">
        <v>1158</v>
      </c>
      <c r="B18" s="834">
        <v>2631563</v>
      </c>
      <c r="C18" s="834">
        <v>1859664.88</v>
      </c>
      <c r="D18" s="834">
        <f t="shared" si="0"/>
        <v>771898.1200000001</v>
      </c>
      <c r="E18" s="834">
        <v>281167</v>
      </c>
      <c r="F18" s="834"/>
      <c r="G18" s="834">
        <f>D18-E18+F18</f>
        <v>490731.1200000001</v>
      </c>
    </row>
    <row r="19" ht="12.75" hidden="1">
      <c r="D19" s="836"/>
    </row>
    <row r="20" spans="1:7" ht="13.5" hidden="1" thickBot="1">
      <c r="A20" s="837" t="s">
        <v>1159</v>
      </c>
      <c r="B20" s="838">
        <f>SUM(B15:B18)</f>
        <v>7347563</v>
      </c>
      <c r="C20" s="838">
        <f>SUM(C15:C18)</f>
        <v>5460088.4799999995</v>
      </c>
      <c r="D20" s="840">
        <f t="shared" si="0"/>
        <v>1887474.5200000005</v>
      </c>
      <c r="E20" s="841">
        <f>SUM(E15:E18)</f>
        <v>598750.86</v>
      </c>
      <c r="F20" s="841"/>
      <c r="G20" s="838">
        <f>SUM(G15:G18)</f>
        <v>1556509.6600000006</v>
      </c>
    </row>
    <row r="21" ht="12.75" hidden="1">
      <c r="D21" s="846">
        <f t="shared" si="0"/>
        <v>0</v>
      </c>
    </row>
    <row r="22" spans="1:7" ht="13.5" hidden="1" thickBot="1">
      <c r="A22" s="847" t="s">
        <v>1160</v>
      </c>
      <c r="B22" s="848">
        <f>B13+B20</f>
        <v>8030910.8</v>
      </c>
      <c r="C22" s="848">
        <f>C13+C20</f>
        <v>5691825.4799999995</v>
      </c>
      <c r="D22" s="840">
        <f t="shared" si="0"/>
        <v>2339085.3200000003</v>
      </c>
      <c r="E22" s="849">
        <f>E13+E20</f>
        <v>727758.86</v>
      </c>
      <c r="F22" s="850"/>
      <c r="G22" s="851">
        <f>G13+G20</f>
        <v>1879112.4600000007</v>
      </c>
    </row>
    <row r="23" ht="12.75" hidden="1"/>
    <row r="24" ht="12.75" hidden="1"/>
    <row r="25" ht="12.75" hidden="1"/>
    <row r="26" spans="1:7" ht="33.75">
      <c r="A26" s="910" t="s">
        <v>136</v>
      </c>
      <c r="B26" s="911" t="s">
        <v>1141</v>
      </c>
      <c r="C26" s="911" t="s">
        <v>1142</v>
      </c>
      <c r="D26" s="911" t="s">
        <v>1161</v>
      </c>
      <c r="E26" s="911" t="s">
        <v>1162</v>
      </c>
      <c r="F26" s="911" t="s">
        <v>1145</v>
      </c>
      <c r="G26" s="911" t="s">
        <v>1163</v>
      </c>
    </row>
    <row r="27" spans="1:7" ht="12.75">
      <c r="A27" s="830"/>
      <c r="B27" s="831"/>
      <c r="C27" s="831"/>
      <c r="D27" s="831"/>
      <c r="E27" s="832"/>
      <c r="F27" s="832"/>
      <c r="G27" s="831"/>
    </row>
    <row r="28" spans="1:7" ht="12.75">
      <c r="A28" s="833" t="s">
        <v>1147</v>
      </c>
      <c r="B28" s="834">
        <f>B5+F5</f>
        <v>111403</v>
      </c>
      <c r="C28" s="834">
        <f>C5+E5</f>
        <v>69791</v>
      </c>
      <c r="D28" s="834">
        <f>B28-C28</f>
        <v>41612</v>
      </c>
      <c r="E28" s="834">
        <v>18258</v>
      </c>
      <c r="F28" s="834"/>
      <c r="G28" s="834">
        <f>D28-E28</f>
        <v>23354</v>
      </c>
    </row>
    <row r="29" spans="1:7" ht="12.75">
      <c r="A29" s="833" t="s">
        <v>1148</v>
      </c>
      <c r="B29" s="834">
        <f aca="true" t="shared" si="2" ref="B29:B34">B6+F6</f>
        <v>43188</v>
      </c>
      <c r="C29" s="834">
        <f aca="true" t="shared" si="3" ref="C29:C34">C6+E6</f>
        <v>34061</v>
      </c>
      <c r="D29" s="834">
        <f aca="true" t="shared" si="4" ref="D29:D43">B29-C29</f>
        <v>9127</v>
      </c>
      <c r="E29" s="834">
        <v>8638</v>
      </c>
      <c r="F29" s="834"/>
      <c r="G29" s="834">
        <f aca="true" t="shared" si="5" ref="G29:G34">D29-E29</f>
        <v>489</v>
      </c>
    </row>
    <row r="30" spans="1:7" ht="12.75">
      <c r="A30" s="833" t="s">
        <v>1149</v>
      </c>
      <c r="B30" s="834">
        <f t="shared" si="2"/>
        <v>162247</v>
      </c>
      <c r="C30" s="834">
        <f t="shared" si="3"/>
        <v>93599</v>
      </c>
      <c r="D30" s="834">
        <f t="shared" si="4"/>
        <v>68648</v>
      </c>
      <c r="E30" s="834">
        <v>26928</v>
      </c>
      <c r="F30" s="834"/>
      <c r="G30" s="834">
        <f t="shared" si="5"/>
        <v>41720</v>
      </c>
    </row>
    <row r="31" spans="1:7" ht="12.75">
      <c r="A31" s="833" t="s">
        <v>1150</v>
      </c>
      <c r="B31" s="834">
        <f t="shared" si="2"/>
        <v>70280</v>
      </c>
      <c r="C31" s="834">
        <f t="shared" si="3"/>
        <v>32347</v>
      </c>
      <c r="D31" s="834">
        <f t="shared" si="4"/>
        <v>37933</v>
      </c>
      <c r="E31" s="834">
        <v>12296</v>
      </c>
      <c r="F31" s="834"/>
      <c r="G31" s="834">
        <f t="shared" si="5"/>
        <v>25637</v>
      </c>
    </row>
    <row r="32" spans="1:7" ht="12.75">
      <c r="A32" s="833" t="s">
        <v>1151</v>
      </c>
      <c r="B32" s="834">
        <f t="shared" si="2"/>
        <v>126081.8</v>
      </c>
      <c r="C32" s="834">
        <f t="shared" si="3"/>
        <v>67924</v>
      </c>
      <c r="D32" s="834">
        <f t="shared" si="4"/>
        <v>58157.8</v>
      </c>
      <c r="E32" s="834">
        <v>9396</v>
      </c>
      <c r="F32" s="834"/>
      <c r="G32" s="834">
        <f t="shared" si="5"/>
        <v>48761.8</v>
      </c>
    </row>
    <row r="33" spans="1:7" ht="12.75">
      <c r="A33" s="833" t="s">
        <v>1152</v>
      </c>
      <c r="B33" s="834">
        <f t="shared" si="2"/>
        <v>101506</v>
      </c>
      <c r="C33" s="834">
        <f t="shared" si="3"/>
        <v>31849</v>
      </c>
      <c r="D33" s="834">
        <f t="shared" si="4"/>
        <v>69657</v>
      </c>
      <c r="E33" s="834">
        <v>23220</v>
      </c>
      <c r="F33" s="834"/>
      <c r="G33" s="834">
        <f t="shared" si="5"/>
        <v>46437</v>
      </c>
    </row>
    <row r="34" spans="1:7" ht="13.5" thickBot="1">
      <c r="A34" s="833" t="s">
        <v>1153</v>
      </c>
      <c r="B34" s="834">
        <f t="shared" si="2"/>
        <v>68642</v>
      </c>
      <c r="C34" s="834">
        <f t="shared" si="3"/>
        <v>31174</v>
      </c>
      <c r="D34" s="834">
        <f t="shared" si="4"/>
        <v>37468</v>
      </c>
      <c r="E34" s="834">
        <v>9518</v>
      </c>
      <c r="F34" s="834"/>
      <c r="G34" s="834">
        <f t="shared" si="5"/>
        <v>27950</v>
      </c>
    </row>
    <row r="35" spans="1:7" ht="13.5" thickBot="1">
      <c r="A35" s="912" t="s">
        <v>1154</v>
      </c>
      <c r="B35" s="913">
        <f>SUM(B28:B34)</f>
        <v>683347.8</v>
      </c>
      <c r="C35" s="913">
        <f>SUM(C28:C34)</f>
        <v>360745</v>
      </c>
      <c r="D35" s="914">
        <f t="shared" si="4"/>
        <v>322602.80000000005</v>
      </c>
      <c r="E35" s="915">
        <f>SUM(E28:E34)</f>
        <v>108254</v>
      </c>
      <c r="F35" s="916"/>
      <c r="G35" s="917">
        <f>SUM(G28:G34)</f>
        <v>214348.8</v>
      </c>
    </row>
    <row r="36" spans="1:7" ht="12.75">
      <c r="A36" s="844"/>
      <c r="B36" s="845"/>
      <c r="C36" s="845"/>
      <c r="D36" s="845">
        <f t="shared" si="4"/>
        <v>0</v>
      </c>
      <c r="E36" s="845"/>
      <c r="F36" s="845"/>
      <c r="G36" s="845"/>
    </row>
    <row r="37" spans="1:7" ht="12.75">
      <c r="A37" s="833" t="s">
        <v>1155</v>
      </c>
      <c r="B37" s="834">
        <f>B15+F15</f>
        <v>862747.2</v>
      </c>
      <c r="C37" s="834">
        <f>C15+E15</f>
        <v>703921</v>
      </c>
      <c r="D37" s="834">
        <f t="shared" si="4"/>
        <v>158826.19999999995</v>
      </c>
      <c r="E37" s="834">
        <v>30000</v>
      </c>
      <c r="F37" s="834"/>
      <c r="G37" s="834">
        <f>D37-E37</f>
        <v>128826.19999999995</v>
      </c>
    </row>
    <row r="38" spans="1:7" ht="12.75">
      <c r="A38" s="833" t="s">
        <v>1156</v>
      </c>
      <c r="B38" s="834">
        <f>B16+F16</f>
        <v>1689729.6</v>
      </c>
      <c r="C38" s="834">
        <f>C16+E16</f>
        <v>1241258.7599999998</v>
      </c>
      <c r="D38" s="834">
        <f t="shared" si="4"/>
        <v>448470.8400000003</v>
      </c>
      <c r="E38" s="834">
        <v>257341.27</v>
      </c>
      <c r="F38" s="834"/>
      <c r="G38" s="834">
        <f>D38-E38</f>
        <v>191129.57000000033</v>
      </c>
    </row>
    <row r="39" spans="1:7" ht="12.75">
      <c r="A39" s="833" t="s">
        <v>1157</v>
      </c>
      <c r="B39" s="834">
        <f>B17+F17</f>
        <v>2431309.2</v>
      </c>
      <c r="C39" s="834">
        <f>C17+E17</f>
        <v>1972827.7</v>
      </c>
      <c r="D39" s="834">
        <f t="shared" si="4"/>
        <v>458481.50000000023</v>
      </c>
      <c r="E39" s="834">
        <v>141717</v>
      </c>
      <c r="F39" s="834"/>
      <c r="G39" s="834">
        <f>D39-E39</f>
        <v>316764.50000000023</v>
      </c>
    </row>
    <row r="40" spans="1:7" ht="13.5" thickBot="1">
      <c r="A40" s="833" t="s">
        <v>1158</v>
      </c>
      <c r="B40" s="834">
        <f>B18+F18</f>
        <v>2631563</v>
      </c>
      <c r="C40" s="834">
        <f>C18+E18</f>
        <v>2140831.88</v>
      </c>
      <c r="D40" s="834">
        <f t="shared" si="4"/>
        <v>490731.1200000001</v>
      </c>
      <c r="E40" s="834">
        <v>281167</v>
      </c>
      <c r="F40" s="834"/>
      <c r="G40" s="834">
        <f>D40-E40</f>
        <v>209564.1200000001</v>
      </c>
    </row>
    <row r="41" spans="1:7" ht="13.5" thickBot="1">
      <c r="A41" s="912" t="s">
        <v>1159</v>
      </c>
      <c r="B41" s="913">
        <f>SUM(B37:B40)</f>
        <v>7615349</v>
      </c>
      <c r="C41" s="913">
        <f>SUM(C37:C40)</f>
        <v>6058839.34</v>
      </c>
      <c r="D41" s="914">
        <f t="shared" si="4"/>
        <v>1556509.6600000001</v>
      </c>
      <c r="E41" s="915">
        <f>SUM(E37:E40)</f>
        <v>710225.27</v>
      </c>
      <c r="F41" s="915"/>
      <c r="G41" s="913">
        <f>SUM(G37:G40)</f>
        <v>846284.3900000006</v>
      </c>
    </row>
    <row r="42" ht="13.5" thickBot="1"/>
    <row r="43" spans="1:7" ht="13.5" thickBot="1">
      <c r="A43" s="912" t="s">
        <v>1160</v>
      </c>
      <c r="B43" s="913">
        <f>B35+B41</f>
        <v>8298696.8</v>
      </c>
      <c r="C43" s="913">
        <f>C35+C41</f>
        <v>6419584.34</v>
      </c>
      <c r="D43" s="914">
        <f t="shared" si="4"/>
        <v>1879112.46</v>
      </c>
      <c r="E43" s="915">
        <f>E35+E41</f>
        <v>818479.27</v>
      </c>
      <c r="F43" s="916"/>
      <c r="G43" s="917">
        <f>G35+G41</f>
        <v>1060633.1900000006</v>
      </c>
    </row>
    <row r="45" ht="12.75">
      <c r="A45" s="85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D41 D35 D4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7" sqref="B7"/>
    </sheetView>
  </sheetViews>
  <sheetFormatPr defaultColWidth="9.00390625" defaultRowHeight="12.75"/>
  <cols>
    <col min="1" max="1" width="26.75390625" style="657" customWidth="1"/>
    <col min="2" max="2" width="11.75390625" style="658" customWidth="1"/>
    <col min="3" max="3" width="11.75390625" style="659" customWidth="1"/>
    <col min="4" max="4" width="2.00390625" style="657" customWidth="1"/>
    <col min="5" max="10" width="11.75390625" style="610" customWidth="1"/>
    <col min="11" max="11" width="3.25390625" style="34" customWidth="1"/>
  </cols>
  <sheetData>
    <row r="1" spans="1:10" ht="18">
      <c r="A1" s="1042" t="s">
        <v>138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1:4" ht="13.5" thickBot="1">
      <c r="A2" s="608"/>
      <c r="B2" s="609"/>
      <c r="C2" s="609"/>
      <c r="D2" s="608"/>
    </row>
    <row r="3" spans="1:10" ht="12.75">
      <c r="A3" s="611" t="s">
        <v>975</v>
      </c>
      <c r="B3" s="612" t="s">
        <v>976</v>
      </c>
      <c r="C3" s="919" t="s">
        <v>977</v>
      </c>
      <c r="D3" s="613"/>
      <c r="E3" s="614" t="s">
        <v>978</v>
      </c>
      <c r="F3" s="614" t="s">
        <v>979</v>
      </c>
      <c r="G3" s="614" t="s">
        <v>980</v>
      </c>
      <c r="H3" s="615" t="s">
        <v>981</v>
      </c>
      <c r="I3" s="616" t="s">
        <v>982</v>
      </c>
      <c r="J3" s="616" t="s">
        <v>983</v>
      </c>
    </row>
    <row r="4" spans="1:11" ht="13.5" thickBot="1">
      <c r="A4" s="617"/>
      <c r="B4" s="918">
        <v>2005</v>
      </c>
      <c r="C4" s="918">
        <v>2006</v>
      </c>
      <c r="D4" s="618"/>
      <c r="E4" s="619"/>
      <c r="F4" s="619"/>
      <c r="G4" s="619"/>
      <c r="H4" s="620"/>
      <c r="I4" s="621"/>
      <c r="J4" s="920" t="s">
        <v>984</v>
      </c>
      <c r="K4" s="622"/>
    </row>
    <row r="5" spans="1:10" ht="12.75">
      <c r="A5" s="623" t="s">
        <v>948</v>
      </c>
      <c r="B5" s="624">
        <v>15000</v>
      </c>
      <c r="C5" s="625">
        <f aca="true" t="shared" si="0" ref="C5:C15">SUM(E5:J5)</f>
        <v>5000</v>
      </c>
      <c r="D5" s="613"/>
      <c r="E5" s="626">
        <v>5000</v>
      </c>
      <c r="F5" s="626">
        <v>0</v>
      </c>
      <c r="G5" s="626"/>
      <c r="H5" s="627"/>
      <c r="I5" s="628"/>
      <c r="J5" s="628"/>
    </row>
    <row r="6" spans="1:10" ht="12.75">
      <c r="A6" s="629" t="s">
        <v>985</v>
      </c>
      <c r="B6" s="630">
        <v>67000</v>
      </c>
      <c r="C6" s="631">
        <f t="shared" si="0"/>
        <v>242300</v>
      </c>
      <c r="D6" s="632"/>
      <c r="E6" s="633">
        <v>71500</v>
      </c>
      <c r="F6" s="633">
        <v>50800</v>
      </c>
      <c r="G6" s="633">
        <v>71000</v>
      </c>
      <c r="H6" s="634">
        <v>7000</v>
      </c>
      <c r="I6" s="635">
        <v>38000</v>
      </c>
      <c r="J6" s="635">
        <v>4000</v>
      </c>
    </row>
    <row r="7" spans="1:10" ht="12.75">
      <c r="A7" s="629" t="s">
        <v>986</v>
      </c>
      <c r="B7" s="630">
        <v>39000</v>
      </c>
      <c r="C7" s="631">
        <f t="shared" si="0"/>
        <v>39000</v>
      </c>
      <c r="D7" s="632"/>
      <c r="E7" s="633">
        <v>12000</v>
      </c>
      <c r="F7" s="633">
        <v>5000</v>
      </c>
      <c r="G7" s="633"/>
      <c r="H7" s="634">
        <v>22000</v>
      </c>
      <c r="I7" s="635"/>
      <c r="J7" s="635"/>
    </row>
    <row r="8" spans="1:10" ht="12.75">
      <c r="A8" s="629" t="s">
        <v>951</v>
      </c>
      <c r="B8" s="630">
        <v>6000</v>
      </c>
      <c r="C8" s="631">
        <f t="shared" si="0"/>
        <v>15000</v>
      </c>
      <c r="D8" s="632"/>
      <c r="E8" s="633"/>
      <c r="F8" s="633"/>
      <c r="G8" s="633">
        <v>15000</v>
      </c>
      <c r="H8" s="634"/>
      <c r="I8" s="635"/>
      <c r="J8" s="635"/>
    </row>
    <row r="9" spans="1:10" ht="12.75">
      <c r="A9" s="629" t="s">
        <v>973</v>
      </c>
      <c r="B9" s="630">
        <v>35000</v>
      </c>
      <c r="C9" s="631">
        <f t="shared" si="0"/>
        <v>42000</v>
      </c>
      <c r="D9" s="632"/>
      <c r="E9" s="633"/>
      <c r="F9" s="633"/>
      <c r="G9" s="633">
        <v>42000</v>
      </c>
      <c r="H9" s="634"/>
      <c r="I9" s="635"/>
      <c r="J9" s="635"/>
    </row>
    <row r="10" spans="1:10" ht="12.75">
      <c r="A10" s="629" t="s">
        <v>987</v>
      </c>
      <c r="B10" s="630">
        <v>40000</v>
      </c>
      <c r="C10" s="631">
        <f t="shared" si="0"/>
        <v>52000</v>
      </c>
      <c r="D10" s="632"/>
      <c r="E10" s="633">
        <v>40000</v>
      </c>
      <c r="F10" s="633">
        <v>0</v>
      </c>
      <c r="G10" s="633">
        <v>12000</v>
      </c>
      <c r="H10" s="634"/>
      <c r="I10" s="635"/>
      <c r="J10" s="635"/>
    </row>
    <row r="11" spans="1:10" ht="12.75">
      <c r="A11" s="629" t="s">
        <v>954</v>
      </c>
      <c r="B11" s="630">
        <v>0</v>
      </c>
      <c r="C11" s="631">
        <f t="shared" si="0"/>
        <v>0</v>
      </c>
      <c r="D11" s="632"/>
      <c r="E11" s="633"/>
      <c r="F11" s="633"/>
      <c r="G11" s="633"/>
      <c r="H11" s="634"/>
      <c r="I11" s="635"/>
      <c r="J11" s="635"/>
    </row>
    <row r="12" spans="1:10" ht="12.75">
      <c r="A12" s="629" t="s">
        <v>988</v>
      </c>
      <c r="B12" s="630">
        <v>235000</v>
      </c>
      <c r="C12" s="631">
        <f t="shared" si="0"/>
        <v>436800</v>
      </c>
      <c r="D12" s="632"/>
      <c r="E12" s="633">
        <v>90900</v>
      </c>
      <c r="F12" s="633">
        <v>172600</v>
      </c>
      <c r="G12" s="633">
        <v>25200</v>
      </c>
      <c r="H12" s="634">
        <v>50500</v>
      </c>
      <c r="I12" s="635">
        <v>88600</v>
      </c>
      <c r="J12" s="635">
        <v>9000</v>
      </c>
    </row>
    <row r="13" spans="1:10" ht="12.75">
      <c r="A13" s="629" t="s">
        <v>956</v>
      </c>
      <c r="B13" s="630">
        <v>1252000</v>
      </c>
      <c r="C13" s="631">
        <f t="shared" si="0"/>
        <v>1940300</v>
      </c>
      <c r="D13" s="632"/>
      <c r="E13" s="633">
        <v>293200</v>
      </c>
      <c r="F13" s="633">
        <v>581200</v>
      </c>
      <c r="G13" s="633">
        <v>440000</v>
      </c>
      <c r="H13" s="634">
        <v>451000</v>
      </c>
      <c r="I13" s="635">
        <v>142900</v>
      </c>
      <c r="J13" s="635">
        <v>32000</v>
      </c>
    </row>
    <row r="14" spans="1:10" ht="12.75">
      <c r="A14" s="629" t="s">
        <v>958</v>
      </c>
      <c r="B14" s="630">
        <v>0</v>
      </c>
      <c r="C14" s="631">
        <f t="shared" si="0"/>
        <v>0</v>
      </c>
      <c r="D14" s="632"/>
      <c r="E14" s="633"/>
      <c r="F14" s="633"/>
      <c r="G14" s="633"/>
      <c r="H14" s="634"/>
      <c r="I14" s="635"/>
      <c r="J14" s="635"/>
    </row>
    <row r="15" spans="1:10" ht="12.75">
      <c r="A15" s="629" t="s">
        <v>989</v>
      </c>
      <c r="B15" s="630">
        <v>0</v>
      </c>
      <c r="C15" s="631">
        <f t="shared" si="0"/>
        <v>45000</v>
      </c>
      <c r="D15" s="632"/>
      <c r="E15" s="633">
        <v>45000</v>
      </c>
      <c r="F15" s="633"/>
      <c r="G15" s="633"/>
      <c r="H15" s="634"/>
      <c r="I15" s="635"/>
      <c r="J15" s="635"/>
    </row>
    <row r="16" spans="1:11" ht="12.75">
      <c r="A16" s="636" t="s">
        <v>961</v>
      </c>
      <c r="B16" s="637">
        <f>SUM(B5:B15)</f>
        <v>1689000</v>
      </c>
      <c r="C16" s="638">
        <f>SUM(E16:J16)</f>
        <v>2817400</v>
      </c>
      <c r="D16" s="639"/>
      <c r="E16" s="638">
        <f aca="true" t="shared" si="1" ref="E16:J16">SUM(E5:E15)</f>
        <v>557600</v>
      </c>
      <c r="F16" s="638">
        <f t="shared" si="1"/>
        <v>809600</v>
      </c>
      <c r="G16" s="638">
        <f t="shared" si="1"/>
        <v>605200</v>
      </c>
      <c r="H16" s="638">
        <f t="shared" si="1"/>
        <v>530500</v>
      </c>
      <c r="I16" s="640">
        <f t="shared" si="1"/>
        <v>269500</v>
      </c>
      <c r="J16" s="640">
        <f t="shared" si="1"/>
        <v>45000</v>
      </c>
      <c r="K16" s="641"/>
    </row>
    <row r="17" spans="1:10" ht="12.75">
      <c r="A17" s="642"/>
      <c r="B17" s="643"/>
      <c r="C17" s="644"/>
      <c r="D17" s="38"/>
      <c r="E17" s="38"/>
      <c r="F17" s="38"/>
      <c r="G17" s="38"/>
      <c r="H17" s="38"/>
      <c r="I17" s="645"/>
      <c r="J17" s="645"/>
    </row>
    <row r="18" spans="1:10" ht="13.5" thickBot="1">
      <c r="A18" s="642"/>
      <c r="B18" s="643"/>
      <c r="C18" s="644"/>
      <c r="D18" s="38"/>
      <c r="E18" s="38"/>
      <c r="F18" s="38"/>
      <c r="G18" s="38"/>
      <c r="H18" s="38"/>
      <c r="I18" s="645"/>
      <c r="J18" s="645"/>
    </row>
    <row r="19" spans="1:10" ht="12.75">
      <c r="A19" s="623" t="s">
        <v>990</v>
      </c>
      <c r="B19" s="624">
        <v>310000</v>
      </c>
      <c r="C19" s="625">
        <f aca="true" t="shared" si="2" ref="C19:C24">SUM(E19:J19)</f>
        <v>425000</v>
      </c>
      <c r="D19" s="613"/>
      <c r="E19" s="626">
        <v>85000</v>
      </c>
      <c r="F19" s="626">
        <v>210000</v>
      </c>
      <c r="G19" s="626">
        <v>130000</v>
      </c>
      <c r="H19" s="627"/>
      <c r="I19" s="628"/>
      <c r="J19" s="628"/>
    </row>
    <row r="20" spans="1:10" ht="12.75">
      <c r="A20" s="629" t="s">
        <v>991</v>
      </c>
      <c r="B20" s="630">
        <v>490000</v>
      </c>
      <c r="C20" s="631">
        <f t="shared" si="2"/>
        <v>1023500</v>
      </c>
      <c r="D20" s="632"/>
      <c r="E20" s="633">
        <v>181500</v>
      </c>
      <c r="F20" s="633">
        <v>512000</v>
      </c>
      <c r="G20" s="633">
        <v>180000</v>
      </c>
      <c r="H20" s="634"/>
      <c r="I20" s="635">
        <v>150000</v>
      </c>
      <c r="J20" s="635"/>
    </row>
    <row r="21" spans="1:10" ht="12.75">
      <c r="A21" s="629" t="s">
        <v>992</v>
      </c>
      <c r="B21" s="630">
        <v>60000</v>
      </c>
      <c r="C21" s="631">
        <f t="shared" si="2"/>
        <v>132000</v>
      </c>
      <c r="D21" s="632"/>
      <c r="E21" s="633">
        <v>40000</v>
      </c>
      <c r="F21" s="633">
        <v>57000</v>
      </c>
      <c r="G21" s="633">
        <v>35000</v>
      </c>
      <c r="H21" s="634"/>
      <c r="I21" s="635"/>
      <c r="J21" s="635"/>
    </row>
    <row r="22" spans="1:10" ht="12.75">
      <c r="A22" s="629" t="s">
        <v>993</v>
      </c>
      <c r="B22" s="630">
        <v>2000</v>
      </c>
      <c r="C22" s="631">
        <f t="shared" si="2"/>
        <v>2000</v>
      </c>
      <c r="D22" s="632"/>
      <c r="E22" s="633">
        <v>0</v>
      </c>
      <c r="F22" s="633">
        <v>0</v>
      </c>
      <c r="G22" s="633">
        <v>0</v>
      </c>
      <c r="H22" s="634">
        <v>2000</v>
      </c>
      <c r="I22" s="635"/>
      <c r="J22" s="635"/>
    </row>
    <row r="23" spans="1:10" ht="12.75">
      <c r="A23" s="629" t="s">
        <v>994</v>
      </c>
      <c r="B23" s="630">
        <v>200000</v>
      </c>
      <c r="C23" s="631">
        <f t="shared" si="2"/>
        <v>210100</v>
      </c>
      <c r="D23" s="632"/>
      <c r="E23" s="633">
        <v>75000</v>
      </c>
      <c r="F23" s="633">
        <v>10600</v>
      </c>
      <c r="G23" s="633">
        <v>40000</v>
      </c>
      <c r="H23" s="634">
        <v>20000</v>
      </c>
      <c r="I23" s="635">
        <v>19500</v>
      </c>
      <c r="J23" s="635">
        <v>45000</v>
      </c>
    </row>
    <row r="24" spans="1:11" ht="12.75">
      <c r="A24" s="636" t="s">
        <v>968</v>
      </c>
      <c r="B24" s="637">
        <f>SUM(B19:B23)</f>
        <v>1062000</v>
      </c>
      <c r="C24" s="638">
        <f t="shared" si="2"/>
        <v>1792600</v>
      </c>
      <c r="D24" s="639"/>
      <c r="E24" s="638">
        <f aca="true" t="shared" si="3" ref="E24:J24">SUM(E19:E23)</f>
        <v>381500</v>
      </c>
      <c r="F24" s="638">
        <f t="shared" si="3"/>
        <v>789600</v>
      </c>
      <c r="G24" s="638">
        <f t="shared" si="3"/>
        <v>385000</v>
      </c>
      <c r="H24" s="638">
        <f t="shared" si="3"/>
        <v>22000</v>
      </c>
      <c r="I24" s="640">
        <f t="shared" si="3"/>
        <v>169500</v>
      </c>
      <c r="J24" s="640">
        <f t="shared" si="3"/>
        <v>45000</v>
      </c>
      <c r="K24" s="641"/>
    </row>
    <row r="25" spans="1:10" ht="13.5" thickBot="1">
      <c r="A25" s="642"/>
      <c r="B25" s="643"/>
      <c r="C25" s="646"/>
      <c r="D25" s="38"/>
      <c r="E25" s="643"/>
      <c r="F25" s="643"/>
      <c r="G25" s="643"/>
      <c r="H25" s="643"/>
      <c r="I25" s="647"/>
      <c r="J25" s="647"/>
    </row>
    <row r="26" spans="1:10" ht="13.5" thickBot="1">
      <c r="A26" s="648" t="s">
        <v>969</v>
      </c>
      <c r="B26" s="649">
        <v>627000</v>
      </c>
      <c r="C26" s="649">
        <f>SUM(E26:J26)</f>
        <v>1024800</v>
      </c>
      <c r="D26" s="650"/>
      <c r="E26" s="649">
        <v>176100</v>
      </c>
      <c r="F26" s="649">
        <v>20000</v>
      </c>
      <c r="G26" s="649">
        <v>220200</v>
      </c>
      <c r="H26" s="649">
        <v>508500</v>
      </c>
      <c r="I26" s="649">
        <v>100000</v>
      </c>
      <c r="J26" s="649">
        <v>0</v>
      </c>
    </row>
    <row r="27" spans="1:10" ht="13.5" thickBot="1">
      <c r="A27" s="642"/>
      <c r="B27" s="643"/>
      <c r="C27" s="644"/>
      <c r="D27" s="38"/>
      <c r="E27" s="38"/>
      <c r="F27" s="38"/>
      <c r="G27" s="38"/>
      <c r="H27" s="38"/>
      <c r="I27" s="645"/>
      <c r="J27" s="645"/>
    </row>
    <row r="28" spans="1:11" ht="13.5" thickBot="1">
      <c r="A28" s="651" t="s">
        <v>970</v>
      </c>
      <c r="B28" s="652">
        <f>B24+B26-B16</f>
        <v>0</v>
      </c>
      <c r="C28" s="653">
        <f>C26+C24-C16</f>
        <v>0</v>
      </c>
      <c r="D28" s="654"/>
      <c r="E28" s="653">
        <f aca="true" t="shared" si="4" ref="E28:J28">E26+E24-E16</f>
        <v>0</v>
      </c>
      <c r="F28" s="653">
        <f t="shared" si="4"/>
        <v>0</v>
      </c>
      <c r="G28" s="655">
        <f t="shared" si="4"/>
        <v>0</v>
      </c>
      <c r="H28" s="655">
        <f t="shared" si="4"/>
        <v>0</v>
      </c>
      <c r="I28" s="653">
        <f t="shared" si="4"/>
        <v>0</v>
      </c>
      <c r="J28" s="653">
        <f t="shared" si="4"/>
        <v>0</v>
      </c>
      <c r="K28" s="656"/>
    </row>
    <row r="32" ht="12.75">
      <c r="A32" s="660"/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D22" sqref="D22"/>
    </sheetView>
  </sheetViews>
  <sheetFormatPr defaultColWidth="9.00390625" defaultRowHeight="12.75"/>
  <cols>
    <col min="1" max="1" width="22.625" style="580" customWidth="1"/>
    <col min="2" max="2" width="0.2421875" style="795" hidden="1" customWidth="1"/>
    <col min="3" max="4" width="10.375" style="658" customWidth="1"/>
    <col min="5" max="13" width="9.75390625" style="796" customWidth="1"/>
    <col min="14" max="17" width="9.75390625" style="773" customWidth="1"/>
    <col min="18" max="25" width="9.75390625" style="315" customWidth="1"/>
  </cols>
  <sheetData>
    <row r="1" spans="1:13" ht="18">
      <c r="A1" s="1042" t="s">
        <v>139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</row>
    <row r="2" spans="1:25" s="659" customFormat="1" ht="13.5" thickBot="1">
      <c r="A2" s="753"/>
      <c r="B2" s="754"/>
      <c r="C2" s="755"/>
      <c r="D2" s="755"/>
      <c r="E2" s="756"/>
      <c r="F2" s="756"/>
      <c r="G2" s="756"/>
      <c r="H2" s="756"/>
      <c r="I2" s="756"/>
      <c r="J2" s="756"/>
      <c r="K2" s="756"/>
      <c r="L2" s="756"/>
      <c r="M2" s="756"/>
      <c r="N2" s="757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</row>
    <row r="3" spans="1:25" s="659" customFormat="1" ht="12.75">
      <c r="A3" s="592"/>
      <c r="B3" s="759" t="s">
        <v>1065</v>
      </c>
      <c r="C3" s="760">
        <v>2005</v>
      </c>
      <c r="D3" s="760">
        <v>2006</v>
      </c>
      <c r="E3" s="761" t="s">
        <v>1066</v>
      </c>
      <c r="F3" s="761" t="s">
        <v>1067</v>
      </c>
      <c r="G3" s="761" t="s">
        <v>1068</v>
      </c>
      <c r="H3" s="761" t="s">
        <v>1069</v>
      </c>
      <c r="I3" s="761" t="s">
        <v>1070</v>
      </c>
      <c r="J3" s="761" t="s">
        <v>1071</v>
      </c>
      <c r="K3" s="761" t="s">
        <v>1072</v>
      </c>
      <c r="L3" s="761" t="s">
        <v>1072</v>
      </c>
      <c r="M3" s="761" t="s">
        <v>1073</v>
      </c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</row>
    <row r="4" spans="1:25" s="659" customFormat="1" ht="15.75" thickBot="1">
      <c r="A4" s="592"/>
      <c r="B4" s="762"/>
      <c r="C4" s="763" t="s">
        <v>465</v>
      </c>
      <c r="D4" s="763" t="s">
        <v>1074</v>
      </c>
      <c r="E4" s="764" t="s">
        <v>1075</v>
      </c>
      <c r="F4" s="764"/>
      <c r="G4" s="764"/>
      <c r="H4" s="764"/>
      <c r="I4" s="764" t="s">
        <v>1076</v>
      </c>
      <c r="J4" s="764" t="s">
        <v>1077</v>
      </c>
      <c r="K4" s="764" t="s">
        <v>1078</v>
      </c>
      <c r="L4" s="764" t="s">
        <v>1079</v>
      </c>
      <c r="M4" s="764" t="s">
        <v>1080</v>
      </c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</row>
    <row r="5" spans="1:13" ht="12.75">
      <c r="A5" s="765" t="s">
        <v>948</v>
      </c>
      <c r="B5" s="766">
        <f aca="true" t="shared" si="0" ref="B5:B16">SUM(E5:M5)</f>
        <v>150000</v>
      </c>
      <c r="C5" s="767">
        <v>144000</v>
      </c>
      <c r="D5" s="768">
        <f>SUM(E5:M5)</f>
        <v>150000</v>
      </c>
      <c r="E5" s="769">
        <v>50000</v>
      </c>
      <c r="F5" s="770">
        <v>30000</v>
      </c>
      <c r="G5" s="770">
        <v>10000</v>
      </c>
      <c r="H5" s="770">
        <v>15000</v>
      </c>
      <c r="I5" s="770">
        <v>15000</v>
      </c>
      <c r="J5" s="770"/>
      <c r="K5" s="770">
        <v>30000</v>
      </c>
      <c r="L5" s="771"/>
      <c r="M5" s="772"/>
    </row>
    <row r="6" spans="1:13" ht="12.75">
      <c r="A6" s="774" t="s">
        <v>949</v>
      </c>
      <c r="B6" s="766">
        <f t="shared" si="0"/>
        <v>142000</v>
      </c>
      <c r="C6" s="775">
        <v>131000</v>
      </c>
      <c r="D6" s="776">
        <f aca="true" t="shared" si="1" ref="D6:D16">SUM(E6:M6)</f>
        <v>142000</v>
      </c>
      <c r="E6" s="777">
        <v>34000</v>
      </c>
      <c r="F6" s="778">
        <v>6000</v>
      </c>
      <c r="G6" s="778">
        <v>1000</v>
      </c>
      <c r="H6" s="778">
        <v>1000</v>
      </c>
      <c r="I6" s="778">
        <v>73000</v>
      </c>
      <c r="J6" s="778">
        <v>3000</v>
      </c>
      <c r="K6" s="778">
        <v>1000</v>
      </c>
      <c r="L6" s="779"/>
      <c r="M6" s="780">
        <v>23000</v>
      </c>
    </row>
    <row r="7" spans="1:13" ht="12.75">
      <c r="A7" s="774" t="s">
        <v>1060</v>
      </c>
      <c r="B7" s="766">
        <f t="shared" si="0"/>
        <v>30000</v>
      </c>
      <c r="C7" s="775">
        <v>30000</v>
      </c>
      <c r="D7" s="776">
        <f t="shared" si="1"/>
        <v>30000</v>
      </c>
      <c r="E7" s="777"/>
      <c r="F7" s="778"/>
      <c r="G7" s="778"/>
      <c r="H7" s="778"/>
      <c r="I7" s="778"/>
      <c r="J7" s="778"/>
      <c r="K7" s="778"/>
      <c r="L7" s="779">
        <v>30000</v>
      </c>
      <c r="M7" s="780"/>
    </row>
    <row r="8" spans="1:13" ht="12.75">
      <c r="A8" s="774" t="s">
        <v>986</v>
      </c>
      <c r="B8" s="766">
        <f t="shared" si="0"/>
        <v>0</v>
      </c>
      <c r="C8" s="775">
        <v>0</v>
      </c>
      <c r="D8" s="776">
        <f t="shared" si="1"/>
        <v>0</v>
      </c>
      <c r="E8" s="777"/>
      <c r="F8" s="778"/>
      <c r="G8" s="778"/>
      <c r="H8" s="778"/>
      <c r="I8" s="778"/>
      <c r="J8" s="778"/>
      <c r="K8" s="778"/>
      <c r="L8" s="779"/>
      <c r="M8" s="780"/>
    </row>
    <row r="9" spans="1:13" ht="12.75">
      <c r="A9" s="774" t="s">
        <v>951</v>
      </c>
      <c r="B9" s="766">
        <f t="shared" si="0"/>
        <v>38000</v>
      </c>
      <c r="C9" s="775">
        <v>26000</v>
      </c>
      <c r="D9" s="776">
        <f t="shared" si="1"/>
        <v>38000</v>
      </c>
      <c r="E9" s="777"/>
      <c r="F9" s="778">
        <v>20000</v>
      </c>
      <c r="G9" s="778">
        <v>5000</v>
      </c>
      <c r="H9" s="778">
        <v>8000</v>
      </c>
      <c r="I9" s="778"/>
      <c r="J9" s="778">
        <v>1000</v>
      </c>
      <c r="K9" s="778">
        <v>4000</v>
      </c>
      <c r="L9" s="779"/>
      <c r="M9" s="780"/>
    </row>
    <row r="10" spans="1:13" ht="12.75">
      <c r="A10" s="774" t="s">
        <v>973</v>
      </c>
      <c r="B10" s="766">
        <f t="shared" si="0"/>
        <v>245000</v>
      </c>
      <c r="C10" s="775">
        <v>222000</v>
      </c>
      <c r="D10" s="776">
        <f t="shared" si="1"/>
        <v>245000</v>
      </c>
      <c r="E10" s="777"/>
      <c r="F10" s="778">
        <v>190000</v>
      </c>
      <c r="G10" s="778"/>
      <c r="H10" s="778"/>
      <c r="I10" s="778"/>
      <c r="J10" s="778"/>
      <c r="K10" s="778">
        <v>55000</v>
      </c>
      <c r="L10" s="779"/>
      <c r="M10" s="780"/>
    </row>
    <row r="11" spans="1:13" ht="12.75">
      <c r="A11" s="774" t="s">
        <v>1081</v>
      </c>
      <c r="B11" s="766">
        <f t="shared" si="0"/>
        <v>110000</v>
      </c>
      <c r="C11" s="775">
        <v>114000</v>
      </c>
      <c r="D11" s="776">
        <f t="shared" si="1"/>
        <v>110000</v>
      </c>
      <c r="E11" s="777"/>
      <c r="F11" s="778">
        <v>90000</v>
      </c>
      <c r="G11" s="778">
        <v>7000</v>
      </c>
      <c r="H11" s="778">
        <v>10000</v>
      </c>
      <c r="I11" s="778"/>
      <c r="J11" s="778"/>
      <c r="K11" s="778">
        <v>3000</v>
      </c>
      <c r="L11" s="779"/>
      <c r="M11" s="780"/>
    </row>
    <row r="12" spans="1:13" ht="12.75">
      <c r="A12" s="774" t="s">
        <v>954</v>
      </c>
      <c r="B12" s="766">
        <f t="shared" si="0"/>
        <v>33000</v>
      </c>
      <c r="C12" s="775">
        <v>24000</v>
      </c>
      <c r="D12" s="776">
        <f t="shared" si="1"/>
        <v>33000</v>
      </c>
      <c r="E12" s="781"/>
      <c r="F12" s="778"/>
      <c r="G12" s="778"/>
      <c r="H12" s="778">
        <v>33000</v>
      </c>
      <c r="I12" s="778"/>
      <c r="J12" s="778"/>
      <c r="K12" s="778"/>
      <c r="L12" s="779"/>
      <c r="M12" s="780"/>
    </row>
    <row r="13" spans="1:13" ht="12.75">
      <c r="A13" s="774" t="s">
        <v>955</v>
      </c>
      <c r="B13" s="766">
        <f t="shared" si="0"/>
        <v>312000</v>
      </c>
      <c r="C13" s="775">
        <v>352000</v>
      </c>
      <c r="D13" s="776">
        <f t="shared" si="1"/>
        <v>312000</v>
      </c>
      <c r="E13" s="777">
        <v>67000</v>
      </c>
      <c r="F13" s="778">
        <v>72000</v>
      </c>
      <c r="G13" s="778">
        <v>8000</v>
      </c>
      <c r="H13" s="778">
        <v>88000</v>
      </c>
      <c r="I13" s="778">
        <v>21000</v>
      </c>
      <c r="J13" s="778">
        <v>1000</v>
      </c>
      <c r="K13" s="778">
        <v>18000</v>
      </c>
      <c r="L13" s="779"/>
      <c r="M13" s="780">
        <v>37000</v>
      </c>
    </row>
    <row r="14" spans="1:13" ht="12.75">
      <c r="A14" s="774" t="s">
        <v>1082</v>
      </c>
      <c r="B14" s="766">
        <f t="shared" si="0"/>
        <v>168000</v>
      </c>
      <c r="C14" s="775"/>
      <c r="D14" s="776">
        <f t="shared" si="1"/>
        <v>168000</v>
      </c>
      <c r="E14" s="781">
        <v>63000</v>
      </c>
      <c r="F14" s="778"/>
      <c r="G14" s="778"/>
      <c r="H14" s="778"/>
      <c r="I14" s="778">
        <v>105000</v>
      </c>
      <c r="J14" s="778"/>
      <c r="K14" s="778"/>
      <c r="L14" s="779"/>
      <c r="M14" s="780"/>
    </row>
    <row r="15" spans="1:13" ht="12.75">
      <c r="A15" s="774" t="s">
        <v>1083</v>
      </c>
      <c r="B15" s="766">
        <f t="shared" si="0"/>
        <v>3546000</v>
      </c>
      <c r="C15" s="775">
        <v>2094000</v>
      </c>
      <c r="D15" s="776">
        <f t="shared" si="1"/>
        <v>3546000</v>
      </c>
      <c r="E15" s="777">
        <v>661000</v>
      </c>
      <c r="F15" s="778"/>
      <c r="G15" s="778"/>
      <c r="H15" s="778"/>
      <c r="I15" s="778">
        <v>1872000</v>
      </c>
      <c r="J15" s="778"/>
      <c r="K15" s="778">
        <v>60000</v>
      </c>
      <c r="L15" s="779"/>
      <c r="M15" s="780">
        <v>953000</v>
      </c>
    </row>
    <row r="16" spans="1:13" ht="12.75">
      <c r="A16" s="774" t="s">
        <v>1084</v>
      </c>
      <c r="B16" s="766">
        <f t="shared" si="0"/>
        <v>0</v>
      </c>
      <c r="C16" s="775">
        <v>638000</v>
      </c>
      <c r="D16" s="776">
        <f t="shared" si="1"/>
        <v>0</v>
      </c>
      <c r="E16" s="782"/>
      <c r="F16" s="778"/>
      <c r="G16" s="778"/>
      <c r="H16" s="778"/>
      <c r="I16" s="778"/>
      <c r="J16" s="778"/>
      <c r="K16" s="778"/>
      <c r="L16" s="779"/>
      <c r="M16" s="780"/>
    </row>
    <row r="17" spans="1:25" s="659" customFormat="1" ht="13.5" thickBot="1">
      <c r="A17" s="787" t="s">
        <v>961</v>
      </c>
      <c r="B17" s="788">
        <f aca="true" t="shared" si="2" ref="B17:K17">SUM(B5:B16)</f>
        <v>4774000</v>
      </c>
      <c r="C17" s="789">
        <f t="shared" si="2"/>
        <v>3775000</v>
      </c>
      <c r="D17" s="790">
        <f t="shared" si="2"/>
        <v>4774000</v>
      </c>
      <c r="E17" s="791">
        <f t="shared" si="2"/>
        <v>875000</v>
      </c>
      <c r="F17" s="792">
        <f t="shared" si="2"/>
        <v>408000</v>
      </c>
      <c r="G17" s="793">
        <f t="shared" si="2"/>
        <v>31000</v>
      </c>
      <c r="H17" s="793">
        <f t="shared" si="2"/>
        <v>155000</v>
      </c>
      <c r="I17" s="793">
        <f t="shared" si="2"/>
        <v>2086000</v>
      </c>
      <c r="J17" s="793">
        <f t="shared" si="2"/>
        <v>5000</v>
      </c>
      <c r="K17" s="794">
        <f t="shared" si="2"/>
        <v>171000</v>
      </c>
      <c r="L17" s="793">
        <v>30000</v>
      </c>
      <c r="M17" s="793">
        <f>SUM(M5:M16)</f>
        <v>1013000</v>
      </c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</row>
    <row r="19" ht="13.5" thickBot="1"/>
    <row r="20" spans="1:13" ht="12.75">
      <c r="A20" s="797" t="s">
        <v>1085</v>
      </c>
      <c r="B20" s="766">
        <f>SUM(E20:M20)</f>
        <v>250000</v>
      </c>
      <c r="C20" s="798">
        <v>260000</v>
      </c>
      <c r="D20" s="799">
        <f aca="true" t="shared" si="3" ref="D20:D26">SUM(E20:M20)</f>
        <v>250000</v>
      </c>
      <c r="E20" s="800"/>
      <c r="F20" s="770"/>
      <c r="G20" s="770"/>
      <c r="H20" s="770"/>
      <c r="I20" s="770">
        <v>250000</v>
      </c>
      <c r="J20" s="770"/>
      <c r="K20" s="770"/>
      <c r="L20" s="771"/>
      <c r="M20" s="772"/>
    </row>
    <row r="21" spans="1:13" ht="12.75">
      <c r="A21" s="801" t="s">
        <v>1086</v>
      </c>
      <c r="B21" s="766">
        <f>SUM(E21:M21)</f>
        <v>48000</v>
      </c>
      <c r="C21" s="775">
        <v>47000</v>
      </c>
      <c r="D21" s="776">
        <f t="shared" si="3"/>
        <v>48000</v>
      </c>
      <c r="E21" s="802"/>
      <c r="F21" s="778"/>
      <c r="G21" s="778"/>
      <c r="H21" s="778"/>
      <c r="I21" s="778"/>
      <c r="J21" s="778">
        <v>15000</v>
      </c>
      <c r="K21" s="778"/>
      <c r="L21" s="779">
        <v>33000</v>
      </c>
      <c r="M21" s="780"/>
    </row>
    <row r="22" spans="1:13" ht="12.75">
      <c r="A22" s="801" t="s">
        <v>1087</v>
      </c>
      <c r="B22" s="766">
        <f>SUM(E22:M22)</f>
        <v>1000</v>
      </c>
      <c r="C22" s="775">
        <v>2000</v>
      </c>
      <c r="D22" s="776">
        <f t="shared" si="3"/>
        <v>1000</v>
      </c>
      <c r="E22" s="802"/>
      <c r="F22" s="778"/>
      <c r="G22" s="778"/>
      <c r="H22" s="778"/>
      <c r="I22" s="778"/>
      <c r="J22" s="778"/>
      <c r="K22" s="778">
        <v>1000</v>
      </c>
      <c r="L22" s="779"/>
      <c r="M22" s="780"/>
    </row>
    <row r="23" spans="1:13" ht="12.75">
      <c r="A23" s="801" t="s">
        <v>966</v>
      </c>
      <c r="B23" s="766">
        <f>SUM(E23:M23)</f>
        <v>1000</v>
      </c>
      <c r="C23" s="775">
        <v>1000</v>
      </c>
      <c r="D23" s="776">
        <f t="shared" si="3"/>
        <v>1000</v>
      </c>
      <c r="E23" s="803">
        <v>1000</v>
      </c>
      <c r="F23" s="778"/>
      <c r="G23" s="778"/>
      <c r="H23" s="778"/>
      <c r="I23" s="778"/>
      <c r="J23" s="778"/>
      <c r="K23" s="778"/>
      <c r="L23" s="779"/>
      <c r="M23" s="780"/>
    </row>
    <row r="24" spans="1:13" ht="12.75">
      <c r="A24" s="801" t="s">
        <v>1088</v>
      </c>
      <c r="B24" s="766"/>
      <c r="C24" s="775">
        <v>90000</v>
      </c>
      <c r="D24" s="776"/>
      <c r="E24" s="803"/>
      <c r="F24" s="778"/>
      <c r="G24" s="778"/>
      <c r="H24" s="778"/>
      <c r="I24" s="778"/>
      <c r="J24" s="778"/>
      <c r="K24" s="778"/>
      <c r="L24" s="779"/>
      <c r="M24" s="780"/>
    </row>
    <row r="25" spans="1:13" ht="12.75">
      <c r="A25" s="801" t="s">
        <v>967</v>
      </c>
      <c r="B25" s="766">
        <f>SUM(E25:M25)</f>
        <v>50000</v>
      </c>
      <c r="C25" s="775">
        <v>50000</v>
      </c>
      <c r="D25" s="776">
        <f t="shared" si="3"/>
        <v>50000</v>
      </c>
      <c r="E25" s="803">
        <v>50000</v>
      </c>
      <c r="F25" s="778"/>
      <c r="G25" s="778"/>
      <c r="H25" s="778"/>
      <c r="I25" s="778"/>
      <c r="J25" s="778"/>
      <c r="K25" s="778"/>
      <c r="L25" s="779"/>
      <c r="M25" s="780"/>
    </row>
    <row r="26" spans="1:13" ht="13.5" thickBot="1">
      <c r="A26" s="583" t="s">
        <v>1089</v>
      </c>
      <c r="B26" s="766"/>
      <c r="C26" s="804">
        <v>638000</v>
      </c>
      <c r="D26" s="783">
        <f t="shared" si="3"/>
        <v>40000</v>
      </c>
      <c r="E26" s="805"/>
      <c r="F26" s="784"/>
      <c r="G26" s="784"/>
      <c r="H26" s="784"/>
      <c r="I26" s="784"/>
      <c r="J26" s="784"/>
      <c r="K26" s="784"/>
      <c r="L26" s="785"/>
      <c r="M26" s="786">
        <v>40000</v>
      </c>
    </row>
    <row r="27" spans="1:25" s="659" customFormat="1" ht="13.5" thickBot="1">
      <c r="A27" s="588" t="s">
        <v>968</v>
      </c>
      <c r="B27" s="806">
        <f>SUM(E27:M27)</f>
        <v>390000</v>
      </c>
      <c r="C27" s="807">
        <f aca="true" t="shared" si="4" ref="C27:M27">SUM(C20:C26)</f>
        <v>1088000</v>
      </c>
      <c r="D27" s="790">
        <f>SUM(D20:D26)</f>
        <v>390000</v>
      </c>
      <c r="E27" s="791">
        <f t="shared" si="4"/>
        <v>51000</v>
      </c>
      <c r="F27" s="792">
        <f t="shared" si="4"/>
        <v>0</v>
      </c>
      <c r="G27" s="792">
        <f t="shared" si="4"/>
        <v>0</v>
      </c>
      <c r="H27" s="792">
        <f t="shared" si="4"/>
        <v>0</v>
      </c>
      <c r="I27" s="792">
        <f t="shared" si="4"/>
        <v>250000</v>
      </c>
      <c r="J27" s="792">
        <f t="shared" si="4"/>
        <v>15000</v>
      </c>
      <c r="K27" s="792">
        <f t="shared" si="4"/>
        <v>1000</v>
      </c>
      <c r="L27" s="792">
        <f t="shared" si="4"/>
        <v>33000</v>
      </c>
      <c r="M27" s="794">
        <f t="shared" si="4"/>
        <v>40000</v>
      </c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</row>
    <row r="28" ht="13.5" thickBot="1"/>
    <row r="29" spans="1:13" ht="13.5" thickBot="1">
      <c r="A29" s="582" t="s">
        <v>969</v>
      </c>
      <c r="B29" s="806">
        <v>2800000</v>
      </c>
      <c r="C29" s="808">
        <v>2687000</v>
      </c>
      <c r="D29" s="808">
        <f>SUM(E29:M29)</f>
        <v>4384000</v>
      </c>
      <c r="E29" s="809">
        <v>824000</v>
      </c>
      <c r="F29" s="809">
        <v>408000</v>
      </c>
      <c r="G29" s="809">
        <v>31000</v>
      </c>
      <c r="H29" s="809">
        <v>155000</v>
      </c>
      <c r="I29" s="809">
        <v>1836000</v>
      </c>
      <c r="J29" s="809">
        <v>-10000</v>
      </c>
      <c r="K29" s="809">
        <v>170000</v>
      </c>
      <c r="L29" s="809">
        <v>-3000</v>
      </c>
      <c r="M29" s="809">
        <v>973000</v>
      </c>
    </row>
    <row r="30" ht="13.5" thickBot="1"/>
    <row r="31" spans="1:25" s="659" customFormat="1" ht="13.5" thickBot="1">
      <c r="A31" s="717" t="s">
        <v>970</v>
      </c>
      <c r="B31" s="810">
        <f aca="true" t="shared" si="5" ref="B31:M31">B29+B27-B17</f>
        <v>-1584000</v>
      </c>
      <c r="C31" s="811">
        <f t="shared" si="5"/>
        <v>0</v>
      </c>
      <c r="D31" s="812">
        <f>D27+D29-D17</f>
        <v>0</v>
      </c>
      <c r="E31" s="813">
        <f>E29+E27-E17</f>
        <v>0</v>
      </c>
      <c r="F31" s="813">
        <f>F29+F27-F17</f>
        <v>0</v>
      </c>
      <c r="G31" s="813">
        <f>G29+G27-G17</f>
        <v>0</v>
      </c>
      <c r="H31" s="813">
        <f>H29+H27-H17</f>
        <v>0</v>
      </c>
      <c r="I31" s="813">
        <f t="shared" si="5"/>
        <v>0</v>
      </c>
      <c r="J31" s="813">
        <f t="shared" si="5"/>
        <v>0</v>
      </c>
      <c r="K31" s="813">
        <f t="shared" si="5"/>
        <v>0</v>
      </c>
      <c r="L31" s="813">
        <f t="shared" si="5"/>
        <v>0</v>
      </c>
      <c r="M31" s="813">
        <f t="shared" si="5"/>
        <v>0</v>
      </c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8"/>
    </row>
    <row r="32" ht="12.75">
      <c r="B32" s="814"/>
    </row>
    <row r="33" ht="12.75">
      <c r="A33" s="605"/>
    </row>
    <row r="34" ht="12.75">
      <c r="A34" s="605">
        <v>38625</v>
      </c>
    </row>
  </sheetData>
  <mergeCells count="1">
    <mergeCell ref="A1:M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N39" sqref="N39"/>
    </sheetView>
  </sheetViews>
  <sheetFormatPr defaultColWidth="9.00390625" defaultRowHeight="12.75"/>
  <cols>
    <col min="1" max="1" width="18.00390625" style="496" customWidth="1"/>
    <col min="2" max="2" width="8.875" style="0" customWidth="1"/>
    <col min="3" max="3" width="9.625" style="0" customWidth="1"/>
    <col min="4" max="4" width="0.37109375" style="0" customWidth="1"/>
    <col min="5" max="7" width="8.75390625" style="715" customWidth="1"/>
    <col min="8" max="9" width="9.25390625" style="715" customWidth="1"/>
    <col min="10" max="15" width="8.75390625" style="715" customWidth="1"/>
    <col min="16" max="16" width="10.75390625" style="716" customWidth="1"/>
  </cols>
  <sheetData>
    <row r="1" spans="1:15" ht="18">
      <c r="A1" s="1044" t="s">
        <v>1031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</row>
    <row r="2" ht="6.75" customHeight="1" thickBot="1">
      <c r="A2" s="923"/>
    </row>
    <row r="3" ht="13.5" hidden="1" thickBot="1"/>
    <row r="4" spans="1:16" ht="13.5" hidden="1" thickBot="1">
      <c r="A4" s="712"/>
      <c r="B4" s="717"/>
      <c r="C4" s="718"/>
      <c r="D4" s="717"/>
      <c r="E4" s="719"/>
      <c r="F4" s="719"/>
      <c r="G4" s="719"/>
      <c r="H4" s="719"/>
      <c r="I4" s="719"/>
      <c r="J4" s="720"/>
      <c r="K4" s="719"/>
      <c r="L4" s="719"/>
      <c r="M4" s="721"/>
      <c r="N4" s="721"/>
      <c r="O4" s="721"/>
      <c r="P4" s="722"/>
    </row>
    <row r="5" spans="1:15" ht="12.75">
      <c r="A5" s="921"/>
      <c r="B5" s="924" t="s">
        <v>976</v>
      </c>
      <c r="C5" s="924" t="s">
        <v>977</v>
      </c>
      <c r="D5" s="723"/>
      <c r="E5" s="929" t="s">
        <v>1032</v>
      </c>
      <c r="F5" s="929" t="s">
        <v>1033</v>
      </c>
      <c r="G5" s="929" t="s">
        <v>1034</v>
      </c>
      <c r="H5" s="929" t="s">
        <v>1035</v>
      </c>
      <c r="I5" s="929" t="s">
        <v>1036</v>
      </c>
      <c r="J5" s="929" t="s">
        <v>1037</v>
      </c>
      <c r="K5" s="929" t="s">
        <v>1038</v>
      </c>
      <c r="L5" s="930" t="s">
        <v>1039</v>
      </c>
      <c r="M5" s="929" t="s">
        <v>1040</v>
      </c>
      <c r="N5" s="931" t="s">
        <v>1041</v>
      </c>
      <c r="O5" s="930" t="s">
        <v>1042</v>
      </c>
    </row>
    <row r="6" spans="1:16" ht="25.5" thickBot="1">
      <c r="A6" s="922"/>
      <c r="B6" s="925">
        <v>2005</v>
      </c>
      <c r="C6" s="925">
        <v>2006</v>
      </c>
      <c r="D6" s="724"/>
      <c r="E6" s="926" t="s">
        <v>1043</v>
      </c>
      <c r="F6" s="926" t="s">
        <v>1044</v>
      </c>
      <c r="G6" s="926" t="s">
        <v>1045</v>
      </c>
      <c r="H6" s="926" t="s">
        <v>1046</v>
      </c>
      <c r="I6" s="926" t="s">
        <v>1047</v>
      </c>
      <c r="J6" s="926" t="s">
        <v>1046</v>
      </c>
      <c r="K6" s="926" t="s">
        <v>1048</v>
      </c>
      <c r="L6" s="927" t="s">
        <v>1049</v>
      </c>
      <c r="M6" s="926" t="s">
        <v>1050</v>
      </c>
      <c r="N6" s="928" t="s">
        <v>1051</v>
      </c>
      <c r="O6" s="927" t="s">
        <v>1052</v>
      </c>
      <c r="P6" s="725"/>
    </row>
    <row r="7" spans="1:15" ht="12.75">
      <c r="A7" s="188" t="s">
        <v>1053</v>
      </c>
      <c r="B7" s="726">
        <v>1214318</v>
      </c>
      <c r="C7" s="727">
        <f>SUM(E7:O7)</f>
        <v>1240000</v>
      </c>
      <c r="D7" s="728"/>
      <c r="E7" s="729">
        <v>40000</v>
      </c>
      <c r="F7" s="729">
        <v>20000</v>
      </c>
      <c r="G7" s="729"/>
      <c r="H7" s="729">
        <v>300000</v>
      </c>
      <c r="I7" s="729"/>
      <c r="J7" s="729"/>
      <c r="K7" s="729">
        <v>320000</v>
      </c>
      <c r="L7" s="729">
        <v>40000</v>
      </c>
      <c r="M7" s="729">
        <v>40000</v>
      </c>
      <c r="N7" s="729"/>
      <c r="O7" s="729">
        <v>480000</v>
      </c>
    </row>
    <row r="8" spans="1:15" ht="12.75">
      <c r="A8" s="188" t="s">
        <v>985</v>
      </c>
      <c r="B8" s="584">
        <v>829629</v>
      </c>
      <c r="C8" s="727">
        <f aca="true" t="shared" si="0" ref="C8:C29">SUM(E8:O8)</f>
        <v>675000</v>
      </c>
      <c r="D8" s="730"/>
      <c r="E8" s="731">
        <v>110000</v>
      </c>
      <c r="F8" s="731">
        <v>20000</v>
      </c>
      <c r="G8" s="731"/>
      <c r="H8" s="731">
        <v>230000</v>
      </c>
      <c r="I8" s="731">
        <v>5000</v>
      </c>
      <c r="J8" s="731">
        <v>10000</v>
      </c>
      <c r="K8" s="731">
        <v>160000</v>
      </c>
      <c r="L8" s="731">
        <v>80000</v>
      </c>
      <c r="M8" s="731">
        <v>20000</v>
      </c>
      <c r="N8" s="731">
        <v>20000</v>
      </c>
      <c r="O8" s="731">
        <v>20000</v>
      </c>
    </row>
    <row r="9" spans="1:15" ht="12.75">
      <c r="A9" s="188" t="s">
        <v>986</v>
      </c>
      <c r="B9" s="584">
        <v>2674988</v>
      </c>
      <c r="C9" s="727">
        <f t="shared" si="0"/>
        <v>2734230</v>
      </c>
      <c r="D9" s="730"/>
      <c r="E9" s="731">
        <v>20000</v>
      </c>
      <c r="F9" s="731">
        <v>62000</v>
      </c>
      <c r="G9" s="731"/>
      <c r="H9" s="731">
        <v>1100813</v>
      </c>
      <c r="I9" s="731">
        <v>61156</v>
      </c>
      <c r="J9" s="731">
        <v>61156</v>
      </c>
      <c r="K9" s="731">
        <v>550000</v>
      </c>
      <c r="L9" s="731">
        <v>662290</v>
      </c>
      <c r="M9" s="731">
        <v>216815</v>
      </c>
      <c r="N9" s="731"/>
      <c r="O9" s="731"/>
    </row>
    <row r="10" spans="1:15" ht="12.75">
      <c r="A10" s="188" t="s">
        <v>951</v>
      </c>
      <c r="B10" s="584">
        <v>865050</v>
      </c>
      <c r="C10" s="727">
        <f t="shared" si="0"/>
        <v>1169085</v>
      </c>
      <c r="D10" s="730"/>
      <c r="E10" s="731">
        <v>4000</v>
      </c>
      <c r="F10" s="731">
        <v>25000</v>
      </c>
      <c r="G10" s="731"/>
      <c r="H10" s="731">
        <v>688577</v>
      </c>
      <c r="I10" s="731">
        <v>38254</v>
      </c>
      <c r="J10" s="731">
        <v>38254</v>
      </c>
      <c r="K10" s="731">
        <v>300000</v>
      </c>
      <c r="L10" s="731">
        <v>50000</v>
      </c>
      <c r="M10" s="731">
        <v>20000</v>
      </c>
      <c r="N10" s="731">
        <v>5000</v>
      </c>
      <c r="O10" s="731"/>
    </row>
    <row r="11" spans="1:15" ht="12.75">
      <c r="A11" s="188" t="s">
        <v>973</v>
      </c>
      <c r="B11" s="584">
        <v>506110</v>
      </c>
      <c r="C11" s="727">
        <f t="shared" si="0"/>
        <v>533000</v>
      </c>
      <c r="D11" s="730"/>
      <c r="E11" s="731">
        <v>8000</v>
      </c>
      <c r="F11" s="731">
        <v>30000</v>
      </c>
      <c r="G11" s="731"/>
      <c r="H11" s="731">
        <v>0</v>
      </c>
      <c r="I11" s="731"/>
      <c r="J11" s="731"/>
      <c r="K11" s="731">
        <v>340000</v>
      </c>
      <c r="L11" s="731">
        <v>110000</v>
      </c>
      <c r="M11" s="731">
        <v>45000</v>
      </c>
      <c r="N11" s="731"/>
      <c r="O11" s="731"/>
    </row>
    <row r="12" spans="1:15" ht="12.75">
      <c r="A12" s="188" t="s">
        <v>1054</v>
      </c>
      <c r="B12" s="584">
        <v>1889695</v>
      </c>
      <c r="C12" s="727">
        <f t="shared" si="0"/>
        <v>2524000</v>
      </c>
      <c r="D12" s="730"/>
      <c r="E12" s="731">
        <v>8000</v>
      </c>
      <c r="F12" s="731">
        <v>16000</v>
      </c>
      <c r="G12" s="731"/>
      <c r="H12" s="731">
        <v>810000</v>
      </c>
      <c r="I12" s="731">
        <v>45000</v>
      </c>
      <c r="J12" s="731">
        <v>45000</v>
      </c>
      <c r="K12" s="731">
        <v>1300000</v>
      </c>
      <c r="L12" s="731">
        <v>200000</v>
      </c>
      <c r="M12" s="731">
        <v>80000</v>
      </c>
      <c r="N12" s="731">
        <v>20000</v>
      </c>
      <c r="O12" s="731"/>
    </row>
    <row r="13" spans="1:15" ht="12.75">
      <c r="A13" s="188" t="s">
        <v>954</v>
      </c>
      <c r="B13" s="584">
        <v>904336</v>
      </c>
      <c r="C13" s="727">
        <f t="shared" si="0"/>
        <v>1258000</v>
      </c>
      <c r="D13" s="730"/>
      <c r="E13" s="731">
        <v>0</v>
      </c>
      <c r="F13" s="731">
        <v>0</v>
      </c>
      <c r="G13" s="731"/>
      <c r="H13" s="731">
        <v>1123200</v>
      </c>
      <c r="I13" s="731">
        <v>62400</v>
      </c>
      <c r="J13" s="731">
        <v>62400</v>
      </c>
      <c r="K13" s="731"/>
      <c r="L13" s="731"/>
      <c r="M13" s="731"/>
      <c r="N13" s="731">
        <v>10000</v>
      </c>
      <c r="O13" s="731"/>
    </row>
    <row r="14" spans="1:15" ht="12.75">
      <c r="A14" s="188" t="s">
        <v>1055</v>
      </c>
      <c r="B14" s="584">
        <v>937812</v>
      </c>
      <c r="C14" s="727">
        <f t="shared" si="0"/>
        <v>1362914</v>
      </c>
      <c r="D14" s="730"/>
      <c r="E14" s="731">
        <v>484000</v>
      </c>
      <c r="F14" s="731">
        <v>27000</v>
      </c>
      <c r="G14" s="731">
        <v>300</v>
      </c>
      <c r="H14" s="731">
        <v>262595</v>
      </c>
      <c r="I14" s="731">
        <v>4114</v>
      </c>
      <c r="J14" s="731">
        <v>11862</v>
      </c>
      <c r="K14" s="731">
        <v>356780</v>
      </c>
      <c r="L14" s="731">
        <v>131169</v>
      </c>
      <c r="M14" s="731">
        <v>41769</v>
      </c>
      <c r="N14" s="731">
        <v>825</v>
      </c>
      <c r="O14" s="731">
        <v>42500</v>
      </c>
    </row>
    <row r="15" spans="1:15" ht="12.75">
      <c r="A15" s="188" t="s">
        <v>956</v>
      </c>
      <c r="B15" s="584">
        <v>7014328</v>
      </c>
      <c r="C15" s="727">
        <f t="shared" si="0"/>
        <v>7635669</v>
      </c>
      <c r="D15" s="730"/>
      <c r="E15" s="731">
        <v>822000</v>
      </c>
      <c r="F15" s="731">
        <v>255000</v>
      </c>
      <c r="G15" s="731">
        <v>77000</v>
      </c>
      <c r="H15" s="731">
        <v>2998719</v>
      </c>
      <c r="I15" s="731">
        <v>503221</v>
      </c>
      <c r="J15" s="731">
        <v>395804</v>
      </c>
      <c r="K15" s="731">
        <v>1246000</v>
      </c>
      <c r="L15" s="731">
        <v>278228</v>
      </c>
      <c r="M15" s="731">
        <v>421299</v>
      </c>
      <c r="N15" s="731">
        <v>196398</v>
      </c>
      <c r="O15" s="731">
        <v>442000</v>
      </c>
    </row>
    <row r="16" spans="1:15" ht="12.75">
      <c r="A16" s="188" t="s">
        <v>1056</v>
      </c>
      <c r="B16" s="584">
        <v>0</v>
      </c>
      <c r="C16" s="727">
        <f t="shared" si="0"/>
        <v>0</v>
      </c>
      <c r="D16" s="730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</row>
    <row r="17" spans="1:15" ht="22.5">
      <c r="A17" s="732" t="s">
        <v>1057</v>
      </c>
      <c r="B17" s="584">
        <v>550000</v>
      </c>
      <c r="C17" s="727">
        <f t="shared" si="0"/>
        <v>300000</v>
      </c>
      <c r="D17" s="730"/>
      <c r="E17" s="731">
        <v>300000</v>
      </c>
      <c r="F17" s="731"/>
      <c r="G17" s="731"/>
      <c r="H17" s="731"/>
      <c r="I17" s="731"/>
      <c r="J17" s="731"/>
      <c r="K17" s="731"/>
      <c r="L17" s="731"/>
      <c r="M17" s="731"/>
      <c r="N17" s="731"/>
      <c r="O17" s="731"/>
    </row>
    <row r="18" spans="1:15" ht="12.75">
      <c r="A18" s="188" t="s">
        <v>1058</v>
      </c>
      <c r="B18" s="584">
        <v>0</v>
      </c>
      <c r="C18" s="727">
        <f t="shared" si="0"/>
        <v>0</v>
      </c>
      <c r="D18" s="730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</row>
    <row r="19" spans="1:15" ht="12.75">
      <c r="A19" s="465" t="s">
        <v>1059</v>
      </c>
      <c r="B19" s="733"/>
      <c r="C19" s="727">
        <v>94000</v>
      </c>
      <c r="D19" s="734"/>
      <c r="E19" s="735">
        <v>94000</v>
      </c>
      <c r="F19" s="735"/>
      <c r="G19" s="735"/>
      <c r="H19" s="735"/>
      <c r="I19" s="735"/>
      <c r="J19" s="735"/>
      <c r="K19" s="735"/>
      <c r="L19" s="735"/>
      <c r="M19" s="735"/>
      <c r="N19" s="735"/>
      <c r="O19" s="735"/>
    </row>
    <row r="20" spans="1:15" ht="13.5" thickBot="1">
      <c r="A20" s="465" t="s">
        <v>1060</v>
      </c>
      <c r="B20" s="733">
        <v>870000</v>
      </c>
      <c r="C20" s="727">
        <f t="shared" si="0"/>
        <v>1055000</v>
      </c>
      <c r="D20" s="734"/>
      <c r="E20" s="735"/>
      <c r="F20" s="735"/>
      <c r="G20" s="735">
        <v>115000</v>
      </c>
      <c r="H20" s="735"/>
      <c r="I20" s="735"/>
      <c r="J20" s="735">
        <v>700000</v>
      </c>
      <c r="K20" s="735"/>
      <c r="L20" s="735"/>
      <c r="M20" s="735"/>
      <c r="N20" s="735">
        <v>240000</v>
      </c>
      <c r="O20" s="735"/>
    </row>
    <row r="21" spans="1:15" ht="13.5" thickBot="1">
      <c r="A21" s="557" t="s">
        <v>961</v>
      </c>
      <c r="B21" s="736">
        <f>SUM(B7:B20)</f>
        <v>18256266</v>
      </c>
      <c r="C21" s="596">
        <f>SUM(C7:C20)</f>
        <v>20580898</v>
      </c>
      <c r="D21" s="737"/>
      <c r="E21" s="738">
        <f>SUM(E7:E20)</f>
        <v>1890000</v>
      </c>
      <c r="F21" s="738">
        <f aca="true" t="shared" si="1" ref="F21:O21">SUM(F7:F20)</f>
        <v>455000</v>
      </c>
      <c r="G21" s="738">
        <f t="shared" si="1"/>
        <v>192300</v>
      </c>
      <c r="H21" s="738">
        <f t="shared" si="1"/>
        <v>7513904</v>
      </c>
      <c r="I21" s="738">
        <f t="shared" si="1"/>
        <v>719145</v>
      </c>
      <c r="J21" s="738">
        <f t="shared" si="1"/>
        <v>1324476</v>
      </c>
      <c r="K21" s="738">
        <f t="shared" si="1"/>
        <v>4572780</v>
      </c>
      <c r="L21" s="738">
        <f t="shared" si="1"/>
        <v>1551687</v>
      </c>
      <c r="M21" s="738">
        <f t="shared" si="1"/>
        <v>884883</v>
      </c>
      <c r="N21" s="738">
        <f t="shared" si="1"/>
        <v>492223</v>
      </c>
      <c r="O21" s="738">
        <f t="shared" si="1"/>
        <v>984500</v>
      </c>
    </row>
    <row r="22" spans="1:15" ht="12.75">
      <c r="A22" s="577"/>
      <c r="B22" s="739"/>
      <c r="C22" s="714"/>
      <c r="D22" s="740"/>
      <c r="E22" s="741"/>
      <c r="F22" s="714"/>
      <c r="G22" s="714"/>
      <c r="H22" s="714"/>
      <c r="I22" s="714"/>
      <c r="J22" s="714"/>
      <c r="K22" s="714"/>
      <c r="L22" s="714"/>
      <c r="M22" s="714"/>
      <c r="N22" s="714"/>
      <c r="O22" s="714"/>
    </row>
    <row r="23" spans="1:15" ht="12.75">
      <c r="A23" s="577"/>
      <c r="B23" s="739"/>
      <c r="C23" s="714"/>
      <c r="D23" s="740"/>
      <c r="E23" s="741"/>
      <c r="F23" s="714"/>
      <c r="G23" s="714"/>
      <c r="H23" s="714"/>
      <c r="I23" s="714"/>
      <c r="J23" s="714"/>
      <c r="K23" s="714"/>
      <c r="L23" s="714"/>
      <c r="M23" s="714"/>
      <c r="N23" s="714"/>
      <c r="O23" s="714"/>
    </row>
    <row r="24" spans="1:15" ht="12.75">
      <c r="A24" s="188" t="s">
        <v>1061</v>
      </c>
      <c r="B24" s="584">
        <v>4992000</v>
      </c>
      <c r="C24" s="752">
        <f t="shared" si="0"/>
        <v>5870000</v>
      </c>
      <c r="D24" s="730"/>
      <c r="E24" s="731"/>
      <c r="F24" s="731">
        <v>450000</v>
      </c>
      <c r="G24" s="731"/>
      <c r="H24" s="731">
        <v>1600000</v>
      </c>
      <c r="I24" s="731">
        <v>900000</v>
      </c>
      <c r="J24" s="731">
        <v>20000</v>
      </c>
      <c r="K24" s="731">
        <v>1400000</v>
      </c>
      <c r="L24" s="731">
        <v>400000</v>
      </c>
      <c r="M24" s="731">
        <v>1100000</v>
      </c>
      <c r="N24" s="731"/>
      <c r="O24" s="731"/>
    </row>
    <row r="25" spans="1:15" ht="12.75">
      <c r="A25" s="188" t="s">
        <v>1062</v>
      </c>
      <c r="B25" s="584">
        <v>1780466</v>
      </c>
      <c r="C25" s="727">
        <f t="shared" si="0"/>
        <v>2030000</v>
      </c>
      <c r="D25" s="730"/>
      <c r="E25" s="731"/>
      <c r="F25" s="731"/>
      <c r="G25" s="731">
        <v>200000</v>
      </c>
      <c r="H25" s="731"/>
      <c r="I25" s="731"/>
      <c r="J25" s="731">
        <v>1330000</v>
      </c>
      <c r="K25" s="731"/>
      <c r="L25" s="731"/>
      <c r="M25" s="731"/>
      <c r="N25" s="731">
        <v>500000</v>
      </c>
      <c r="O25" s="731"/>
    </row>
    <row r="26" spans="1:15" ht="12.75">
      <c r="A26" s="188" t="s">
        <v>1063</v>
      </c>
      <c r="B26" s="584">
        <v>0</v>
      </c>
      <c r="C26" s="727">
        <f t="shared" si="0"/>
        <v>0</v>
      </c>
      <c r="D26" s="730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</row>
    <row r="27" spans="1:15" ht="12.75">
      <c r="A27" s="188" t="s">
        <v>966</v>
      </c>
      <c r="B27" s="584">
        <v>0</v>
      </c>
      <c r="C27" s="727">
        <f t="shared" si="0"/>
        <v>2000</v>
      </c>
      <c r="D27" s="730"/>
      <c r="E27" s="731">
        <v>2000</v>
      </c>
      <c r="F27" s="731"/>
      <c r="G27" s="731"/>
      <c r="H27" s="731"/>
      <c r="I27" s="731"/>
      <c r="J27" s="731"/>
      <c r="K27" s="731"/>
      <c r="L27" s="731"/>
      <c r="M27" s="731"/>
      <c r="N27" s="731"/>
      <c r="O27" s="731"/>
    </row>
    <row r="28" spans="1:15" ht="12.75">
      <c r="A28" s="188" t="s">
        <v>967</v>
      </c>
      <c r="B28" s="584">
        <v>42000</v>
      </c>
      <c r="C28" s="727">
        <f t="shared" si="0"/>
        <v>0</v>
      </c>
      <c r="D28" s="730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</row>
    <row r="29" spans="1:15" ht="13.5" thickBot="1">
      <c r="A29" s="465" t="s">
        <v>1064</v>
      </c>
      <c r="B29" s="733">
        <v>112800</v>
      </c>
      <c r="C29" s="727">
        <f t="shared" si="0"/>
        <v>0</v>
      </c>
      <c r="D29" s="734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</row>
    <row r="30" spans="1:15" ht="13.5" thickBot="1">
      <c r="A30" s="557" t="s">
        <v>968</v>
      </c>
      <c r="B30" s="742">
        <f>SUM(B24:B29)</f>
        <v>6927266</v>
      </c>
      <c r="C30" s="596">
        <f>SUM(C23:C29)</f>
        <v>7902000</v>
      </c>
      <c r="D30" s="743"/>
      <c r="E30" s="744">
        <f aca="true" t="shared" si="2" ref="E30:O30">SUM(E22:E29)</f>
        <v>2000</v>
      </c>
      <c r="F30" s="744">
        <f t="shared" si="2"/>
        <v>450000</v>
      </c>
      <c r="G30" s="744">
        <f t="shared" si="2"/>
        <v>200000</v>
      </c>
      <c r="H30" s="744">
        <f t="shared" si="2"/>
        <v>1600000</v>
      </c>
      <c r="I30" s="744">
        <f t="shared" si="2"/>
        <v>900000</v>
      </c>
      <c r="J30" s="744">
        <f t="shared" si="2"/>
        <v>1350000</v>
      </c>
      <c r="K30" s="744">
        <f t="shared" si="2"/>
        <v>1400000</v>
      </c>
      <c r="L30" s="744">
        <f t="shared" si="2"/>
        <v>400000</v>
      </c>
      <c r="M30" s="744">
        <f t="shared" si="2"/>
        <v>1100000</v>
      </c>
      <c r="N30" s="744">
        <f t="shared" si="2"/>
        <v>500000</v>
      </c>
      <c r="O30" s="744">
        <f t="shared" si="2"/>
        <v>0</v>
      </c>
    </row>
    <row r="31" spans="1:15" ht="13.5" thickBot="1">
      <c r="A31" s="577"/>
      <c r="B31" s="589"/>
      <c r="C31" s="713"/>
      <c r="D31" s="745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</row>
    <row r="32" spans="1:15" ht="13.5" thickBot="1">
      <c r="A32" s="746" t="s">
        <v>969</v>
      </c>
      <c r="B32" s="596">
        <v>11329000</v>
      </c>
      <c r="C32" s="596">
        <f>SUM(E32:O32)</f>
        <v>12678898</v>
      </c>
      <c r="D32" s="747"/>
      <c r="E32" s="744">
        <v>1888000</v>
      </c>
      <c r="F32" s="744">
        <v>5000</v>
      </c>
      <c r="G32" s="744">
        <v>-7700</v>
      </c>
      <c r="H32" s="744">
        <v>5913904</v>
      </c>
      <c r="I32" s="744">
        <v>-180855</v>
      </c>
      <c r="J32" s="744">
        <v>-25524</v>
      </c>
      <c r="K32" s="744">
        <v>3172780</v>
      </c>
      <c r="L32" s="744">
        <v>1151687</v>
      </c>
      <c r="M32" s="744">
        <v>-215117</v>
      </c>
      <c r="N32" s="744">
        <v>-7777</v>
      </c>
      <c r="O32" s="744">
        <v>984500</v>
      </c>
    </row>
    <row r="33" spans="1:15" ht="13.5" thickBot="1">
      <c r="A33" s="714"/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</row>
    <row r="34" spans="1:16" ht="13.5" thickBot="1">
      <c r="A34" s="748" t="s">
        <v>970</v>
      </c>
      <c r="B34" s="749">
        <f>B32+B30-B21</f>
        <v>0</v>
      </c>
      <c r="C34" s="749">
        <f>SUM(E34:O34)</f>
        <v>0</v>
      </c>
      <c r="D34" s="749"/>
      <c r="E34" s="750">
        <f aca="true" t="shared" si="3" ref="E34:O34">E32+E30-E21</f>
        <v>0</v>
      </c>
      <c r="F34" s="750">
        <f t="shared" si="3"/>
        <v>0</v>
      </c>
      <c r="G34" s="750">
        <f t="shared" si="3"/>
        <v>0</v>
      </c>
      <c r="H34" s="750">
        <f t="shared" si="3"/>
        <v>0</v>
      </c>
      <c r="I34" s="750">
        <f t="shared" si="3"/>
        <v>0</v>
      </c>
      <c r="J34" s="750">
        <f t="shared" si="3"/>
        <v>0</v>
      </c>
      <c r="K34" s="750">
        <f t="shared" si="3"/>
        <v>0</v>
      </c>
      <c r="L34" s="750">
        <f t="shared" si="3"/>
        <v>0</v>
      </c>
      <c r="M34" s="750">
        <f t="shared" si="3"/>
        <v>0</v>
      </c>
      <c r="N34" s="750">
        <f>N32+N30-N21</f>
        <v>0</v>
      </c>
      <c r="O34" s="750">
        <f t="shared" si="3"/>
        <v>0</v>
      </c>
      <c r="P34" s="751"/>
    </row>
  </sheetData>
  <mergeCells count="1">
    <mergeCell ref="A1:O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7:B7"/>
  <sheetViews>
    <sheetView workbookViewId="0" topLeftCell="A1">
      <selection activeCell="B8" sqref="B8"/>
    </sheetView>
  </sheetViews>
  <sheetFormatPr defaultColWidth="9.00390625" defaultRowHeight="12.75"/>
  <sheetData>
    <row r="7" ht="12.75">
      <c r="B7" t="s">
        <v>1127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27">
      <selection activeCell="B52" sqref="B52"/>
    </sheetView>
  </sheetViews>
  <sheetFormatPr defaultColWidth="9.00390625" defaultRowHeight="12.75"/>
  <cols>
    <col min="1" max="1" width="23.875" style="692" customWidth="1"/>
    <col min="2" max="3" width="9.125" style="663" bestFit="1" customWidth="1"/>
    <col min="4" max="5" width="11.125" style="663" bestFit="1" customWidth="1"/>
    <col min="6" max="7" width="9.125" style="663" bestFit="1" customWidth="1"/>
    <col min="8" max="8" width="9.125" style="664" bestFit="1" customWidth="1"/>
    <col min="9" max="9" width="9.25390625" style="663" bestFit="1" customWidth="1"/>
    <col min="10" max="10" width="1.625" style="663" customWidth="1"/>
    <col min="11" max="16384" width="9.125" style="663" customWidth="1"/>
  </cols>
  <sheetData>
    <row r="1" spans="1:9" ht="18">
      <c r="A1" s="1045" t="s">
        <v>6</v>
      </c>
      <c r="B1" s="1046"/>
      <c r="C1" s="1046"/>
      <c r="D1" s="1046"/>
      <c r="E1" s="1046"/>
      <c r="F1" s="1046"/>
      <c r="G1" s="1046"/>
      <c r="H1" s="1046"/>
      <c r="I1" s="1046"/>
    </row>
    <row r="2" spans="1:5" ht="13.5" thickBot="1">
      <c r="A2" s="665"/>
      <c r="B2" s="661"/>
      <c r="C2" s="662"/>
      <c r="D2" s="662"/>
      <c r="E2"/>
    </row>
    <row r="3" spans="1:9" ht="12.75">
      <c r="A3" s="666" t="s">
        <v>995</v>
      </c>
      <c r="B3" s="932" t="s">
        <v>469</v>
      </c>
      <c r="C3" s="933" t="s">
        <v>469</v>
      </c>
      <c r="D3" s="933" t="s">
        <v>469</v>
      </c>
      <c r="E3" s="934" t="s">
        <v>469</v>
      </c>
      <c r="F3" s="934" t="s">
        <v>469</v>
      </c>
      <c r="G3" s="935" t="s">
        <v>465</v>
      </c>
      <c r="H3" s="936" t="s">
        <v>727</v>
      </c>
      <c r="I3" s="963" t="s">
        <v>996</v>
      </c>
    </row>
    <row r="4" spans="1:9" ht="13.5" thickBot="1">
      <c r="A4" s="667"/>
      <c r="B4" s="937">
        <v>2000</v>
      </c>
      <c r="C4" s="938">
        <v>2001</v>
      </c>
      <c r="D4" s="938">
        <v>2002</v>
      </c>
      <c r="E4" s="939">
        <v>2003</v>
      </c>
      <c r="F4" s="939">
        <v>2004</v>
      </c>
      <c r="G4" s="940">
        <v>2005</v>
      </c>
      <c r="H4" s="941">
        <v>2006</v>
      </c>
      <c r="I4" s="964" t="s">
        <v>997</v>
      </c>
    </row>
    <row r="5" spans="1:9" ht="12.75">
      <c r="A5" s="668" t="s">
        <v>998</v>
      </c>
      <c r="B5" s="942">
        <v>1662534</v>
      </c>
      <c r="C5" s="943">
        <v>2003026.4</v>
      </c>
      <c r="D5" s="943">
        <v>2053894.45</v>
      </c>
      <c r="E5" s="943">
        <v>1940260.2</v>
      </c>
      <c r="F5" s="944">
        <v>2056099</v>
      </c>
      <c r="G5" s="945">
        <v>2132000</v>
      </c>
      <c r="H5" s="946">
        <v>2319000</v>
      </c>
      <c r="I5" s="947">
        <v>187000</v>
      </c>
    </row>
    <row r="6" spans="1:9" ht="12.75">
      <c r="A6" s="973" t="s">
        <v>999</v>
      </c>
      <c r="B6" s="942">
        <v>16380</v>
      </c>
      <c r="C6" s="943">
        <v>11116</v>
      </c>
      <c r="D6" s="943">
        <v>35648</v>
      </c>
      <c r="E6" s="943">
        <v>37706</v>
      </c>
      <c r="F6" s="944">
        <v>46789</v>
      </c>
      <c r="G6" s="945">
        <v>29000</v>
      </c>
      <c r="H6" s="946">
        <v>29000</v>
      </c>
      <c r="I6" s="947">
        <v>0</v>
      </c>
    </row>
    <row r="7" spans="1:9" ht="12.75">
      <c r="A7" s="669" t="s">
        <v>1000</v>
      </c>
      <c r="B7" s="942">
        <v>79490</v>
      </c>
      <c r="C7" s="943">
        <v>92494</v>
      </c>
      <c r="D7" s="943">
        <v>126134.55</v>
      </c>
      <c r="E7" s="943">
        <v>149540.8</v>
      </c>
      <c r="F7" s="944">
        <v>189046</v>
      </c>
      <c r="G7" s="945">
        <v>157000</v>
      </c>
      <c r="H7" s="946">
        <v>229000</v>
      </c>
      <c r="I7" s="947">
        <v>72000</v>
      </c>
    </row>
    <row r="8" spans="1:9" ht="12.75">
      <c r="A8" s="669" t="s">
        <v>1001</v>
      </c>
      <c r="B8" s="942">
        <v>63754</v>
      </c>
      <c r="C8" s="943">
        <v>19966</v>
      </c>
      <c r="D8" s="943">
        <v>68582.8</v>
      </c>
      <c r="E8" s="943">
        <v>74612.05</v>
      </c>
      <c r="F8" s="944">
        <v>67490</v>
      </c>
      <c r="G8" s="945">
        <v>54000</v>
      </c>
      <c r="H8" s="946">
        <v>39000</v>
      </c>
      <c r="I8" s="947">
        <v>-15000</v>
      </c>
    </row>
    <row r="9" spans="1:9" ht="12.75">
      <c r="A9" s="669" t="s">
        <v>1002</v>
      </c>
      <c r="B9" s="942">
        <v>81293</v>
      </c>
      <c r="C9" s="943">
        <v>217340.39</v>
      </c>
      <c r="D9" s="943">
        <v>112221.53</v>
      </c>
      <c r="E9" s="943">
        <v>175614.22</v>
      </c>
      <c r="F9" s="944">
        <v>112114</v>
      </c>
      <c r="G9" s="945">
        <v>158000</v>
      </c>
      <c r="H9" s="946">
        <v>158000</v>
      </c>
      <c r="I9" s="947">
        <v>0</v>
      </c>
    </row>
    <row r="10" spans="1:9" ht="12.75">
      <c r="A10" s="669" t="s">
        <v>1003</v>
      </c>
      <c r="B10" s="942">
        <v>560445</v>
      </c>
      <c r="C10" s="943">
        <v>661620.19</v>
      </c>
      <c r="D10" s="943">
        <v>633976.73</v>
      </c>
      <c r="E10" s="943">
        <v>608740.88</v>
      </c>
      <c r="F10" s="944">
        <v>571518</v>
      </c>
      <c r="G10" s="945">
        <v>610000</v>
      </c>
      <c r="H10" s="946">
        <v>610000</v>
      </c>
      <c r="I10" s="947">
        <v>0</v>
      </c>
    </row>
    <row r="11" spans="1:9" ht="12.75">
      <c r="A11" s="669" t="s">
        <v>1004</v>
      </c>
      <c r="B11" s="942">
        <v>243279</v>
      </c>
      <c r="C11" s="943">
        <v>279092.65</v>
      </c>
      <c r="D11" s="943">
        <v>300809.3</v>
      </c>
      <c r="E11" s="943">
        <v>285054.4</v>
      </c>
      <c r="F11" s="944">
        <v>309704</v>
      </c>
      <c r="G11" s="945">
        <v>351400</v>
      </c>
      <c r="H11" s="946">
        <v>354400</v>
      </c>
      <c r="I11" s="947">
        <v>3000</v>
      </c>
    </row>
    <row r="12" spans="1:9" ht="12.75">
      <c r="A12" s="669" t="s">
        <v>1005</v>
      </c>
      <c r="B12" s="942">
        <v>56067</v>
      </c>
      <c r="C12" s="943">
        <v>219976.5</v>
      </c>
      <c r="D12" s="943">
        <v>192158.3</v>
      </c>
      <c r="E12" s="943">
        <v>139123.9</v>
      </c>
      <c r="F12" s="944">
        <v>95754</v>
      </c>
      <c r="G12" s="945">
        <v>115800</v>
      </c>
      <c r="H12" s="946">
        <v>116000</v>
      </c>
      <c r="I12" s="947">
        <v>200</v>
      </c>
    </row>
    <row r="13" spans="1:9" ht="12.75">
      <c r="A13" s="669" t="s">
        <v>1006</v>
      </c>
      <c r="B13" s="942">
        <v>218897</v>
      </c>
      <c r="C13" s="943">
        <v>154299.89</v>
      </c>
      <c r="D13" s="943">
        <v>45642.45</v>
      </c>
      <c r="E13" s="943">
        <v>38088</v>
      </c>
      <c r="F13" s="944">
        <v>37900</v>
      </c>
      <c r="G13" s="945">
        <v>31000</v>
      </c>
      <c r="H13" s="946">
        <v>31000</v>
      </c>
      <c r="I13" s="947">
        <v>0</v>
      </c>
    </row>
    <row r="14" spans="1:9" ht="12.75">
      <c r="A14" s="670" t="s">
        <v>1007</v>
      </c>
      <c r="B14" s="942">
        <v>36276</v>
      </c>
      <c r="C14" s="943">
        <v>123290.8</v>
      </c>
      <c r="D14" s="943">
        <v>91103</v>
      </c>
      <c r="E14" s="943">
        <v>335887.5</v>
      </c>
      <c r="F14" s="944">
        <v>673002</v>
      </c>
      <c r="G14" s="945">
        <v>1626200</v>
      </c>
      <c r="H14" s="946">
        <v>1648700</v>
      </c>
      <c r="I14" s="947">
        <v>22500</v>
      </c>
    </row>
    <row r="15" spans="1:9" ht="12.75">
      <c r="A15" s="669" t="s">
        <v>1008</v>
      </c>
      <c r="B15" s="948">
        <v>42418</v>
      </c>
      <c r="C15" s="949">
        <v>50724.2</v>
      </c>
      <c r="D15" s="949">
        <v>42190</v>
      </c>
      <c r="E15" s="949">
        <v>94662.1</v>
      </c>
      <c r="F15" s="950">
        <v>30017</v>
      </c>
      <c r="G15" s="951">
        <v>126990</v>
      </c>
      <c r="H15" s="952">
        <v>67000</v>
      </c>
      <c r="I15" s="947">
        <v>-59990</v>
      </c>
    </row>
    <row r="16" spans="1:9" ht="12.75">
      <c r="A16" s="669" t="s">
        <v>1009</v>
      </c>
      <c r="B16" s="948">
        <v>13817</v>
      </c>
      <c r="C16" s="949">
        <v>305316.75</v>
      </c>
      <c r="D16" s="949">
        <v>92246.3</v>
      </c>
      <c r="E16" s="949">
        <v>639679</v>
      </c>
      <c r="F16" s="950">
        <v>181145</v>
      </c>
      <c r="G16" s="951">
        <v>35000</v>
      </c>
      <c r="H16" s="952">
        <v>80000</v>
      </c>
      <c r="I16" s="947">
        <v>45000</v>
      </c>
    </row>
    <row r="17" spans="1:9" ht="12.75">
      <c r="A17" s="669" t="s">
        <v>1010</v>
      </c>
      <c r="B17" s="948">
        <v>1713350</v>
      </c>
      <c r="C17" s="949">
        <v>1911409</v>
      </c>
      <c r="D17" s="949">
        <v>2393262</v>
      </c>
      <c r="E17" s="949">
        <v>2439528</v>
      </c>
      <c r="F17" s="950">
        <v>2620195</v>
      </c>
      <c r="G17" s="951">
        <v>2895750</v>
      </c>
      <c r="H17" s="952">
        <v>2970000</v>
      </c>
      <c r="I17" s="947">
        <v>74250</v>
      </c>
    </row>
    <row r="18" spans="1:9" ht="12.75">
      <c r="A18" s="669" t="s">
        <v>1011</v>
      </c>
      <c r="B18" s="948">
        <v>145280</v>
      </c>
      <c r="C18" s="949">
        <v>170563.6</v>
      </c>
      <c r="D18" s="949">
        <v>363925.38</v>
      </c>
      <c r="E18" s="949">
        <v>181538.8</v>
      </c>
      <c r="F18" s="950">
        <v>163659</v>
      </c>
      <c r="G18" s="951">
        <v>180000</v>
      </c>
      <c r="H18" s="952">
        <v>194000</v>
      </c>
      <c r="I18" s="947">
        <v>14000</v>
      </c>
    </row>
    <row r="19" spans="1:9" ht="12.75">
      <c r="A19" s="669" t="s">
        <v>1012</v>
      </c>
      <c r="B19" s="948">
        <v>2400</v>
      </c>
      <c r="C19" s="949">
        <v>2400</v>
      </c>
      <c r="D19" s="949">
        <v>2400</v>
      </c>
      <c r="E19" s="949">
        <v>2400</v>
      </c>
      <c r="F19" s="950">
        <v>2625</v>
      </c>
      <c r="G19" s="951">
        <v>2400</v>
      </c>
      <c r="H19" s="952">
        <v>2400</v>
      </c>
      <c r="I19" s="947">
        <v>0</v>
      </c>
    </row>
    <row r="20" spans="1:9" ht="12.75">
      <c r="A20" s="669" t="s">
        <v>1013</v>
      </c>
      <c r="B20" s="948">
        <v>12467</v>
      </c>
      <c r="C20" s="949">
        <v>23039</v>
      </c>
      <c r="D20" s="949">
        <v>33770</v>
      </c>
      <c r="E20" s="949">
        <v>50469.76</v>
      </c>
      <c r="F20" s="950">
        <v>58864</v>
      </c>
      <c r="G20" s="951">
        <v>69830</v>
      </c>
      <c r="H20" s="952">
        <v>73370</v>
      </c>
      <c r="I20" s="947">
        <v>3540</v>
      </c>
    </row>
    <row r="21" spans="1:9" ht="12.75">
      <c r="A21" s="965" t="s">
        <v>140</v>
      </c>
      <c r="B21" s="948">
        <v>36047</v>
      </c>
      <c r="C21" s="949">
        <v>79092.6</v>
      </c>
      <c r="D21" s="949">
        <v>79325</v>
      </c>
      <c r="E21" s="949">
        <v>160233</v>
      </c>
      <c r="F21" s="950">
        <v>124838</v>
      </c>
      <c r="G21" s="951">
        <v>40000</v>
      </c>
      <c r="H21" s="952">
        <v>40000</v>
      </c>
      <c r="I21" s="947">
        <v>0</v>
      </c>
    </row>
    <row r="22" spans="1:9" ht="12.75">
      <c r="A22" s="669" t="s">
        <v>1014</v>
      </c>
      <c r="B22" s="948">
        <v>35032</v>
      </c>
      <c r="C22" s="949">
        <v>28268</v>
      </c>
      <c r="D22" s="949">
        <v>34634</v>
      </c>
      <c r="E22" s="949">
        <v>74303</v>
      </c>
      <c r="F22" s="950">
        <v>36254</v>
      </c>
      <c r="G22" s="951">
        <v>60000</v>
      </c>
      <c r="H22" s="952">
        <v>60000</v>
      </c>
      <c r="I22" s="947">
        <v>0</v>
      </c>
    </row>
    <row r="23" spans="1:9" ht="12.75">
      <c r="A23" s="669" t="s">
        <v>1015</v>
      </c>
      <c r="B23" s="948">
        <v>3810</v>
      </c>
      <c r="C23" s="949">
        <v>62515.33</v>
      </c>
      <c r="D23" s="949">
        <v>67538.6</v>
      </c>
      <c r="E23" s="949">
        <v>77230.72</v>
      </c>
      <c r="F23" s="950">
        <v>8024</v>
      </c>
      <c r="G23" s="951">
        <v>0</v>
      </c>
      <c r="H23" s="952">
        <v>0</v>
      </c>
      <c r="I23" s="947">
        <v>0</v>
      </c>
    </row>
    <row r="24" spans="1:9" ht="13.5" thickBot="1">
      <c r="A24" s="669" t="s">
        <v>1016</v>
      </c>
      <c r="B24" s="953">
        <v>310216</v>
      </c>
      <c r="C24" s="954">
        <v>306040</v>
      </c>
      <c r="D24" s="955">
        <v>317260</v>
      </c>
      <c r="E24" s="954">
        <v>29259.1</v>
      </c>
      <c r="F24" s="956">
        <v>0</v>
      </c>
      <c r="G24" s="957">
        <v>0</v>
      </c>
      <c r="H24" s="958">
        <v>0</v>
      </c>
      <c r="I24" s="947">
        <v>0</v>
      </c>
    </row>
    <row r="25" spans="1:9" ht="13.5" thickBot="1">
      <c r="A25" s="972" t="s">
        <v>1017</v>
      </c>
      <c r="B25" s="959">
        <v>5023036</v>
      </c>
      <c r="C25" s="960">
        <v>6721591.300000001</v>
      </c>
      <c r="D25" s="960">
        <v>7086722.39</v>
      </c>
      <c r="E25" s="960">
        <v>7533931.43</v>
      </c>
      <c r="F25" s="960">
        <v>7385037</v>
      </c>
      <c r="G25" s="961">
        <v>8674370</v>
      </c>
      <c r="H25" s="961">
        <v>9020870</v>
      </c>
      <c r="I25" s="962">
        <v>346500</v>
      </c>
    </row>
    <row r="26" spans="1:9" ht="12.75">
      <c r="A26" s="672"/>
      <c r="B26" s="673"/>
      <c r="C26" s="673"/>
      <c r="D26" s="673"/>
      <c r="E26" s="673"/>
      <c r="F26" s="673"/>
      <c r="G26" s="673"/>
      <c r="H26" s="674">
        <f>H25/G25</f>
        <v>1.0399452640364661</v>
      </c>
      <c r="I26" s="673"/>
    </row>
    <row r="27" spans="1:9" ht="6" customHeight="1" thickBot="1">
      <c r="A27" s="672"/>
      <c r="B27" s="673"/>
      <c r="C27" s="673"/>
      <c r="D27" s="673"/>
      <c r="E27" s="673"/>
      <c r="F27" s="673"/>
      <c r="G27" s="673"/>
      <c r="H27" s="673"/>
      <c r="I27" s="673"/>
    </row>
    <row r="28" spans="1:9" ht="12.75">
      <c r="A28" s="675" t="s">
        <v>1018</v>
      </c>
      <c r="B28" s="932" t="s">
        <v>469</v>
      </c>
      <c r="C28" s="933" t="s">
        <v>469</v>
      </c>
      <c r="D28" s="933" t="s">
        <v>469</v>
      </c>
      <c r="E28" s="934" t="s">
        <v>469</v>
      </c>
      <c r="F28" s="934" t="s">
        <v>469</v>
      </c>
      <c r="G28" s="935" t="s">
        <v>465</v>
      </c>
      <c r="H28" s="936" t="s">
        <v>727</v>
      </c>
      <c r="I28" s="963" t="s">
        <v>996</v>
      </c>
    </row>
    <row r="29" spans="1:9" ht="13.5" thickBot="1">
      <c r="A29" s="676"/>
      <c r="B29" s="937">
        <v>2000</v>
      </c>
      <c r="C29" s="938">
        <v>2001</v>
      </c>
      <c r="D29" s="938">
        <v>2002</v>
      </c>
      <c r="E29" s="939">
        <v>2003</v>
      </c>
      <c r="F29" s="939">
        <v>2004</v>
      </c>
      <c r="G29" s="940">
        <v>2005</v>
      </c>
      <c r="H29" s="941">
        <v>2006</v>
      </c>
      <c r="I29" s="964" t="s">
        <v>997</v>
      </c>
    </row>
    <row r="30" spans="1:9" ht="12.75">
      <c r="A30" s="677" t="s">
        <v>5</v>
      </c>
      <c r="B30" s="942">
        <v>2750000</v>
      </c>
      <c r="C30" s="943">
        <v>3275703</v>
      </c>
      <c r="D30" s="943">
        <v>3700000</v>
      </c>
      <c r="E30" s="943">
        <v>3834405.4</v>
      </c>
      <c r="F30" s="944">
        <v>4558290</v>
      </c>
      <c r="G30" s="945">
        <v>5721900</v>
      </c>
      <c r="H30" s="946">
        <v>5924400</v>
      </c>
      <c r="I30" s="947">
        <v>202500</v>
      </c>
    </row>
    <row r="31" spans="1:9" ht="12.75">
      <c r="A31" s="974" t="s">
        <v>1019</v>
      </c>
      <c r="B31" s="942">
        <v>1560509</v>
      </c>
      <c r="C31" s="943">
        <v>2085273.9</v>
      </c>
      <c r="D31" s="943">
        <v>1711402.5</v>
      </c>
      <c r="E31" s="943">
        <v>1560387.5</v>
      </c>
      <c r="F31" s="944">
        <v>1445849</v>
      </c>
      <c r="G31" s="945">
        <v>1640000</v>
      </c>
      <c r="H31" s="946">
        <v>1780000</v>
      </c>
      <c r="I31" s="947">
        <v>140000</v>
      </c>
    </row>
    <row r="32" spans="1:9" ht="12.75">
      <c r="A32" s="668" t="s">
        <v>1020</v>
      </c>
      <c r="B32" s="942">
        <v>497036</v>
      </c>
      <c r="C32" s="943">
        <v>624522.3</v>
      </c>
      <c r="D32" s="943">
        <v>560815.3</v>
      </c>
      <c r="E32" s="943">
        <v>476705</v>
      </c>
      <c r="F32" s="944">
        <v>453726</v>
      </c>
      <c r="G32" s="945">
        <v>460500</v>
      </c>
      <c r="H32" s="946">
        <v>460500</v>
      </c>
      <c r="I32" s="947">
        <v>0</v>
      </c>
    </row>
    <row r="33" spans="1:9" ht="12.75">
      <c r="A33" s="669" t="s">
        <v>1005</v>
      </c>
      <c r="B33" s="942">
        <v>438347</v>
      </c>
      <c r="C33" s="943">
        <v>473468.86</v>
      </c>
      <c r="D33" s="943">
        <v>415131.3</v>
      </c>
      <c r="E33" s="943">
        <v>408645.93</v>
      </c>
      <c r="F33" s="944">
        <v>402565</v>
      </c>
      <c r="G33" s="945">
        <v>389500</v>
      </c>
      <c r="H33" s="946">
        <v>393500</v>
      </c>
      <c r="I33" s="947">
        <v>4000</v>
      </c>
    </row>
    <row r="34" spans="1:9" ht="12.75">
      <c r="A34" s="669" t="s">
        <v>1014</v>
      </c>
      <c r="B34" s="942">
        <v>305950</v>
      </c>
      <c r="C34" s="943">
        <v>321697</v>
      </c>
      <c r="D34" s="943">
        <v>327700</v>
      </c>
      <c r="E34" s="943">
        <v>377410</v>
      </c>
      <c r="F34" s="944">
        <v>395300</v>
      </c>
      <c r="G34" s="945">
        <v>390000</v>
      </c>
      <c r="H34" s="946">
        <v>390000</v>
      </c>
      <c r="I34" s="947">
        <v>0</v>
      </c>
    </row>
    <row r="35" spans="1:9" ht="13.5" thickBot="1">
      <c r="A35" s="669" t="s">
        <v>1021</v>
      </c>
      <c r="B35" s="953">
        <v>202894</v>
      </c>
      <c r="C35" s="954">
        <v>162996.85</v>
      </c>
      <c r="D35" s="955">
        <v>284224.98</v>
      </c>
      <c r="E35" s="954">
        <v>1023673</v>
      </c>
      <c r="F35" s="956">
        <v>39241</v>
      </c>
      <c r="G35" s="957">
        <v>72470</v>
      </c>
      <c r="H35" s="958">
        <v>72470</v>
      </c>
      <c r="I35" s="947">
        <v>0</v>
      </c>
    </row>
    <row r="36" spans="1:9" ht="13.5" thickBot="1">
      <c r="A36" s="678" t="s">
        <v>1022</v>
      </c>
      <c r="B36" s="959">
        <v>5754736</v>
      </c>
      <c r="C36" s="960">
        <v>6943661.91</v>
      </c>
      <c r="D36" s="960">
        <v>6999274.08</v>
      </c>
      <c r="E36" s="960">
        <v>7681226.83</v>
      </c>
      <c r="F36" s="960">
        <v>7294971</v>
      </c>
      <c r="G36" s="961">
        <v>8674370</v>
      </c>
      <c r="H36" s="961">
        <v>9020870</v>
      </c>
      <c r="I36" s="962">
        <v>446500</v>
      </c>
    </row>
    <row r="37" spans="1:9" ht="12.75">
      <c r="A37" s="679"/>
      <c r="B37"/>
      <c r="C37" s="349"/>
      <c r="D37" s="349"/>
      <c r="E37" s="349"/>
      <c r="F37" s="349"/>
      <c r="G37" s="680"/>
      <c r="H37" s="681">
        <f>H36/G36</f>
        <v>1.0399452640364661</v>
      </c>
      <c r="I37"/>
    </row>
    <row r="38" spans="1:9" ht="12.75">
      <c r="A38" s="682" t="s">
        <v>1023</v>
      </c>
      <c r="B38"/>
      <c r="C38" s="349"/>
      <c r="D38" s="349"/>
      <c r="E38" s="349"/>
      <c r="F38" s="349"/>
      <c r="G38" s="680"/>
      <c r="H38" s="680"/>
      <c r="I38"/>
    </row>
    <row r="39" spans="1:9" ht="12.75">
      <c r="A39" s="683" t="s">
        <v>1017</v>
      </c>
      <c r="B39" s="966">
        <v>5333242</v>
      </c>
      <c r="C39" s="966">
        <v>6721591.300000001</v>
      </c>
      <c r="D39" s="966">
        <v>7086722.39</v>
      </c>
      <c r="E39" s="966">
        <v>7533931.43</v>
      </c>
      <c r="F39" s="966">
        <v>7385037</v>
      </c>
      <c r="G39" s="966">
        <v>8674370</v>
      </c>
      <c r="H39" s="966">
        <v>9020870</v>
      </c>
      <c r="I39" s="962">
        <v>346500</v>
      </c>
    </row>
    <row r="40" spans="1:9" ht="12.75">
      <c r="A40" s="684" t="s">
        <v>1022</v>
      </c>
      <c r="B40" s="966">
        <v>5754736</v>
      </c>
      <c r="C40" s="966">
        <v>6943661.91</v>
      </c>
      <c r="D40" s="966">
        <v>6999274.08</v>
      </c>
      <c r="E40" s="966">
        <v>7681226.83</v>
      </c>
      <c r="F40" s="966">
        <v>7294971</v>
      </c>
      <c r="G40" s="966">
        <v>8674370</v>
      </c>
      <c r="H40" s="966">
        <v>9020870</v>
      </c>
      <c r="I40" s="962">
        <v>346500</v>
      </c>
    </row>
    <row r="41" spans="1:9" ht="12.75">
      <c r="A41" s="685" t="s">
        <v>1024</v>
      </c>
      <c r="B41" s="967">
        <v>421494</v>
      </c>
      <c r="C41" s="967">
        <v>222070.6099999994</v>
      </c>
      <c r="D41" s="967">
        <v>-87448.30999999959</v>
      </c>
      <c r="E41" s="967">
        <v>147295.4</v>
      </c>
      <c r="F41" s="967">
        <v>-90066</v>
      </c>
      <c r="G41" s="686">
        <v>0</v>
      </c>
      <c r="H41" s="686">
        <v>0</v>
      </c>
      <c r="I41" s="671">
        <v>0</v>
      </c>
    </row>
    <row r="42" spans="1:5" ht="8.25" customHeight="1">
      <c r="A42" s="2"/>
      <c r="B42"/>
      <c r="C42" s="349"/>
      <c r="D42" s="349"/>
      <c r="E42"/>
    </row>
    <row r="43" spans="1:5" ht="7.5" customHeight="1" thickBot="1">
      <c r="A43"/>
      <c r="B43"/>
      <c r="C43"/>
      <c r="D43"/>
      <c r="E43"/>
    </row>
    <row r="44" spans="1:6" ht="13.5" thickBot="1">
      <c r="A44" s="976" t="s">
        <v>4</v>
      </c>
      <c r="B44" s="687">
        <v>2003</v>
      </c>
      <c r="C44" s="688">
        <v>2004</v>
      </c>
      <c r="D44" s="688">
        <v>2005</v>
      </c>
      <c r="E44" s="688">
        <v>2006</v>
      </c>
      <c r="F44" s="688" t="s">
        <v>1025</v>
      </c>
    </row>
    <row r="45" spans="1:6" ht="12.75">
      <c r="A45" s="689" t="s">
        <v>1026</v>
      </c>
      <c r="B45" s="968">
        <v>3515000</v>
      </c>
      <c r="C45" s="969">
        <v>3895000</v>
      </c>
      <c r="D45" s="969">
        <v>4100000</v>
      </c>
      <c r="E45" s="969">
        <v>4280000</v>
      </c>
      <c r="F45" s="969">
        <v>180000</v>
      </c>
    </row>
    <row r="46" spans="1:6" ht="12.75">
      <c r="A46" s="689" t="s">
        <v>1027</v>
      </c>
      <c r="B46" s="968">
        <v>285000</v>
      </c>
      <c r="C46" s="969">
        <v>663290</v>
      </c>
      <c r="D46" s="969">
        <v>1370500</v>
      </c>
      <c r="E46" s="969">
        <v>1370500</v>
      </c>
      <c r="F46" s="969"/>
    </row>
    <row r="47" spans="1:6" ht="12.75">
      <c r="A47" s="975" t="s">
        <v>1028</v>
      </c>
      <c r="B47" s="968">
        <v>0</v>
      </c>
      <c r="C47" s="969"/>
      <c r="D47" s="969">
        <v>200600</v>
      </c>
      <c r="E47" s="969">
        <v>200600</v>
      </c>
      <c r="F47" s="969"/>
    </row>
    <row r="48" spans="1:6" ht="12.75">
      <c r="A48" s="689" t="s">
        <v>1029</v>
      </c>
      <c r="B48" s="968">
        <v>0</v>
      </c>
      <c r="C48" s="969">
        <v>0</v>
      </c>
      <c r="D48" s="969">
        <v>50800</v>
      </c>
      <c r="E48" s="969">
        <v>50800</v>
      </c>
      <c r="F48" s="969"/>
    </row>
    <row r="49" spans="1:6" ht="13.5" thickBot="1">
      <c r="A49" s="689" t="s">
        <v>1030</v>
      </c>
      <c r="B49" s="968">
        <v>0</v>
      </c>
      <c r="C49" s="969"/>
      <c r="D49" s="969"/>
      <c r="E49" s="969">
        <v>22500</v>
      </c>
      <c r="F49" s="969">
        <v>22500</v>
      </c>
    </row>
    <row r="50" spans="1:6" ht="13.5" thickBot="1">
      <c r="A50" s="690" t="s">
        <v>146</v>
      </c>
      <c r="B50" s="970">
        <v>3800000</v>
      </c>
      <c r="C50" s="970">
        <v>4558290</v>
      </c>
      <c r="D50" s="970">
        <v>5721900</v>
      </c>
      <c r="E50" s="970">
        <v>5924400</v>
      </c>
      <c r="F50" s="971">
        <v>202500</v>
      </c>
    </row>
    <row r="51" spans="1:8" ht="12.75">
      <c r="A51"/>
      <c r="B51"/>
      <c r="D51"/>
      <c r="E51"/>
      <c r="H51" s="691"/>
    </row>
    <row r="54" spans="1:11" ht="12.75">
      <c r="A54" s="694"/>
      <c r="B54" s="694"/>
      <c r="C54" s="694"/>
      <c r="D54" s="695"/>
      <c r="E54" s="695"/>
      <c r="F54" s="696"/>
      <c r="G54" s="696"/>
      <c r="H54" s="697"/>
      <c r="I54" s="698"/>
      <c r="J54" s="699"/>
      <c r="K54" s="700"/>
    </row>
    <row r="55" spans="1:11" ht="12.75">
      <c r="A55" s="701"/>
      <c r="B55" s="701"/>
      <c r="C55" s="702"/>
      <c r="D55" s="703"/>
      <c r="E55" s="703"/>
      <c r="F55" s="703"/>
      <c r="G55" s="703"/>
      <c r="H55" s="704"/>
      <c r="I55" s="704"/>
      <c r="J55" s="699"/>
      <c r="K55" s="702"/>
    </row>
    <row r="56" spans="1:11" ht="12.75">
      <c r="A56" s="694"/>
      <c r="B56" s="694"/>
      <c r="C56" s="702"/>
      <c r="D56" s="705"/>
      <c r="E56" s="703"/>
      <c r="F56" s="703"/>
      <c r="G56" s="706"/>
      <c r="H56" s="706"/>
      <c r="I56" s="706"/>
      <c r="J56" s="699"/>
      <c r="K56" s="702"/>
    </row>
    <row r="57" spans="1:11" ht="12.75">
      <c r="A57" s="694"/>
      <c r="B57" s="694"/>
      <c r="C57" s="702"/>
      <c r="D57" s="705"/>
      <c r="E57" s="703"/>
      <c r="F57" s="703"/>
      <c r="G57" s="706"/>
      <c r="H57" s="706"/>
      <c r="I57" s="706"/>
      <c r="J57" s="699"/>
      <c r="K57" s="702"/>
    </row>
    <row r="58" spans="1:11" ht="12.75">
      <c r="A58" s="694"/>
      <c r="B58" s="694"/>
      <c r="C58" s="702"/>
      <c r="D58" s="705"/>
      <c r="E58" s="2"/>
      <c r="F58" s="703"/>
      <c r="G58" s="706"/>
      <c r="H58" s="706"/>
      <c r="I58" s="706"/>
      <c r="J58" s="699"/>
      <c r="K58" s="702"/>
    </row>
    <row r="59" spans="1:11" ht="12.75">
      <c r="A59" s="694"/>
      <c r="B59" s="694"/>
      <c r="C59" s="702"/>
      <c r="D59" s="705"/>
      <c r="E59" s="2"/>
      <c r="F59" s="703"/>
      <c r="G59" s="706"/>
      <c r="H59" s="706"/>
      <c r="I59" s="706"/>
      <c r="J59" s="699"/>
      <c r="K59" s="702"/>
    </row>
    <row r="60" spans="1:11" ht="12.75">
      <c r="A60" s="694"/>
      <c r="B60" s="694"/>
      <c r="C60" s="702"/>
      <c r="D60" s="705"/>
      <c r="E60" s="703"/>
      <c r="F60" s="703"/>
      <c r="G60" s="706"/>
      <c r="H60" s="706"/>
      <c r="I60" s="706"/>
      <c r="J60" s="699"/>
      <c r="K60" s="702"/>
    </row>
    <row r="61" spans="1:11" ht="12.75">
      <c r="A61" s="694"/>
      <c r="B61" s="694"/>
      <c r="C61" s="702"/>
      <c r="D61" s="705"/>
      <c r="E61" s="703"/>
      <c r="F61" s="703"/>
      <c r="G61" s="706"/>
      <c r="H61" s="704"/>
      <c r="I61" s="704"/>
      <c r="J61" s="699"/>
      <c r="K61" s="702"/>
    </row>
    <row r="62" spans="1:11" ht="12.75">
      <c r="A62" s="707"/>
      <c r="B62" s="708"/>
      <c r="C62" s="700"/>
      <c r="D62" s="709"/>
      <c r="E62" s="709"/>
      <c r="F62" s="709"/>
      <c r="G62" s="710"/>
      <c r="H62" s="710"/>
      <c r="I62" s="710"/>
      <c r="J62" s="711"/>
      <c r="K62" s="700"/>
    </row>
  </sheetData>
  <mergeCells count="1">
    <mergeCell ref="A1:I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3" sqref="A3"/>
    </sheetView>
  </sheetViews>
  <sheetFormatPr defaultColWidth="9.00390625" defaultRowHeight="12.75"/>
  <cols>
    <col min="1" max="1" width="53.00390625" style="0" customWidth="1"/>
    <col min="2" max="5" width="15.75390625" style="0" customWidth="1"/>
    <col min="6" max="6" width="20.00390625" style="0" customWidth="1"/>
  </cols>
  <sheetData>
    <row r="1" spans="1:6" ht="30" customHeight="1" thickBot="1">
      <c r="A1" s="369" t="s">
        <v>726</v>
      </c>
      <c r="B1" s="369"/>
      <c r="F1" s="854" t="s">
        <v>1116</v>
      </c>
    </row>
    <row r="2" spans="1:6" ht="18.75" thickBot="1">
      <c r="A2" s="369"/>
      <c r="B2" s="1032">
        <v>2005</v>
      </c>
      <c r="C2" s="1033"/>
      <c r="D2" s="1034"/>
      <c r="E2" s="855">
        <v>2006</v>
      </c>
      <c r="F2" s="241"/>
    </row>
    <row r="3" spans="2:5" ht="39" thickBot="1">
      <c r="B3" s="860" t="s">
        <v>1167</v>
      </c>
      <c r="C3" s="860" t="s">
        <v>1168</v>
      </c>
      <c r="D3" s="860" t="s">
        <v>1166</v>
      </c>
      <c r="E3" s="859" t="s">
        <v>1170</v>
      </c>
    </row>
    <row r="4" spans="1:6" ht="18">
      <c r="A4" s="358" t="s">
        <v>593</v>
      </c>
      <c r="B4" s="331">
        <v>277605</v>
      </c>
      <c r="C4" s="331">
        <f>SUM(C9+C14)</f>
        <v>357523</v>
      </c>
      <c r="D4" s="471">
        <f>D9+D14</f>
        <v>265234.156</v>
      </c>
      <c r="E4" s="856">
        <f>E9+E14</f>
        <v>333640</v>
      </c>
      <c r="F4" s="4"/>
    </row>
    <row r="5" spans="1:6" ht="18">
      <c r="A5" s="359" t="s">
        <v>594</v>
      </c>
      <c r="B5" s="334">
        <v>306097</v>
      </c>
      <c r="C5" s="334">
        <f>SUM(C10+C15)</f>
        <v>400647.1</v>
      </c>
      <c r="D5" s="472">
        <f>SUM(D10+D15)</f>
        <v>254570.86699999997</v>
      </c>
      <c r="E5" s="857">
        <f>SUM(E10+E15)</f>
        <v>347312.0266</v>
      </c>
      <c r="F5" s="4"/>
    </row>
    <row r="6" spans="1:6" ht="18.75" thickBot="1">
      <c r="A6" s="360" t="s">
        <v>1169</v>
      </c>
      <c r="B6" s="332">
        <f>+B4-B5</f>
        <v>-28492</v>
      </c>
      <c r="C6" s="332">
        <f>C4-C5</f>
        <v>-43124.09999999998</v>
      </c>
      <c r="D6" s="473">
        <f>D4-D5</f>
        <v>10663.289000000048</v>
      </c>
      <c r="E6" s="858">
        <f>E4-E5</f>
        <v>-13672.026599999983</v>
      </c>
      <c r="F6" s="474">
        <f>E6+financování!E9</f>
        <v>-0.026599999982863665</v>
      </c>
    </row>
    <row r="7" spans="3:5" ht="16.5" thickBot="1">
      <c r="C7" s="361"/>
      <c r="D7" s="362"/>
      <c r="E7" s="468"/>
    </row>
    <row r="8" spans="1:5" ht="16.5" thickBot="1">
      <c r="A8" s="333" t="s">
        <v>595</v>
      </c>
      <c r="B8" s="853"/>
      <c r="C8" s="361"/>
      <c r="D8" s="362"/>
      <c r="E8" s="468"/>
    </row>
    <row r="9" spans="1:5" ht="15.75">
      <c r="A9" s="366" t="s">
        <v>633</v>
      </c>
      <c r="B9" s="331">
        <v>268355</v>
      </c>
      <c r="C9" s="331">
        <f>běžný!I969</f>
        <v>292452</v>
      </c>
      <c r="D9" s="471">
        <f>běžný!J969</f>
        <v>239453.45600000003</v>
      </c>
      <c r="E9" s="856">
        <f>běžný!K969</f>
        <v>292896</v>
      </c>
    </row>
    <row r="10" spans="1:6" ht="15.75">
      <c r="A10" s="367" t="s">
        <v>596</v>
      </c>
      <c r="B10" s="334">
        <v>260847</v>
      </c>
      <c r="C10" s="334">
        <f>běžný!L969</f>
        <v>290355.1</v>
      </c>
      <c r="D10" s="472">
        <f>běžný!M969</f>
        <v>224082.92699999997</v>
      </c>
      <c r="E10" s="857">
        <f>běžný!N969</f>
        <v>282539.0266</v>
      </c>
      <c r="F10" s="348"/>
    </row>
    <row r="11" spans="1:6" ht="16.5" thickBot="1">
      <c r="A11" s="368" t="s">
        <v>1117</v>
      </c>
      <c r="B11" s="332">
        <f>B9-B10</f>
        <v>7508</v>
      </c>
      <c r="C11" s="332">
        <f>C9-C10</f>
        <v>2096.9000000000233</v>
      </c>
      <c r="D11" s="473">
        <f>D9-D10</f>
        <v>15370.529000000068</v>
      </c>
      <c r="E11" s="858">
        <f>E9-E10</f>
        <v>10356.973400000017</v>
      </c>
      <c r="F11" s="474">
        <f>-13207+E11</f>
        <v>-2850.026599999983</v>
      </c>
    </row>
    <row r="12" spans="3:5" ht="16.5" thickBot="1">
      <c r="C12" s="363"/>
      <c r="D12" s="363"/>
      <c r="E12" s="469"/>
    </row>
    <row r="13" spans="1:5" ht="16.5" thickBot="1">
      <c r="A13" s="333" t="s">
        <v>597</v>
      </c>
      <c r="B13" s="853"/>
      <c r="C13" s="364"/>
      <c r="D13" s="364"/>
      <c r="E13" s="470"/>
    </row>
    <row r="14" spans="1:6" ht="15.75">
      <c r="A14" s="366" t="s">
        <v>632</v>
      </c>
      <c r="B14" s="331">
        <v>9250</v>
      </c>
      <c r="C14" s="331">
        <f>kapitálový!H118</f>
        <v>65071</v>
      </c>
      <c r="D14" s="471">
        <f>kapitálový!J118</f>
        <v>25780.7</v>
      </c>
      <c r="E14" s="856">
        <f>kapitálový!K118</f>
        <v>40744</v>
      </c>
      <c r="F14" s="475"/>
    </row>
    <row r="15" spans="1:6" ht="15.75">
      <c r="A15" s="367" t="s">
        <v>598</v>
      </c>
      <c r="B15" s="334">
        <v>45250</v>
      </c>
      <c r="C15" s="334">
        <f>kapitálový!L118</f>
        <v>110292</v>
      </c>
      <c r="D15" s="472">
        <f>kapitálový!M118</f>
        <v>30487.939999999995</v>
      </c>
      <c r="E15" s="857">
        <f>kapitálový!N118</f>
        <v>64773</v>
      </c>
      <c r="F15" s="475"/>
    </row>
    <row r="16" spans="1:6" ht="16.5" thickBot="1">
      <c r="A16" s="368" t="s">
        <v>654</v>
      </c>
      <c r="B16" s="332">
        <f>B14-B15</f>
        <v>-36000</v>
      </c>
      <c r="C16" s="332">
        <f>C14-C15</f>
        <v>-45221</v>
      </c>
      <c r="D16" s="473">
        <f>D14-D15</f>
        <v>-4707.239999999994</v>
      </c>
      <c r="E16" s="858">
        <f>E14-E15</f>
        <v>-24029</v>
      </c>
      <c r="F16" s="474">
        <f>E16+financování!E9+13207</f>
        <v>2850</v>
      </c>
    </row>
    <row r="18" spans="1:4" ht="15.75">
      <c r="A18" s="365"/>
      <c r="B18" s="365"/>
      <c r="C18" s="370"/>
      <c r="D18" s="34"/>
    </row>
    <row r="19" spans="3:4" ht="14.25">
      <c r="C19" s="370"/>
      <c r="D19" s="34"/>
    </row>
    <row r="20" spans="1:4" ht="15.75">
      <c r="A20" s="365"/>
      <c r="B20" s="365"/>
      <c r="C20" s="371"/>
      <c r="D20" s="385"/>
    </row>
    <row r="21" spans="1:2" ht="12.75">
      <c r="A21" s="62"/>
      <c r="B21" s="62"/>
    </row>
  </sheetData>
  <mergeCells count="1">
    <mergeCell ref="B2:D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16" sqref="B16"/>
    </sheetView>
  </sheetViews>
  <sheetFormatPr defaultColWidth="9.00390625" defaultRowHeight="12.75"/>
  <cols>
    <col min="1" max="1" width="41.25390625" style="0" customWidth="1"/>
    <col min="2" max="2" width="17.875" style="0" bestFit="1" customWidth="1"/>
    <col min="3" max="3" width="8.75390625" style="0" bestFit="1" customWidth="1"/>
    <col min="4" max="4" width="7.125" style="0" bestFit="1" customWidth="1"/>
    <col min="5" max="8" width="5.625" style="0" bestFit="1" customWidth="1"/>
    <col min="9" max="10" width="5.625" style="0" customWidth="1"/>
    <col min="11" max="11" width="17.875" style="0" bestFit="1" customWidth="1"/>
    <col min="12" max="12" width="16.75390625" style="0" bestFit="1" customWidth="1"/>
  </cols>
  <sheetData>
    <row r="1" spans="1:3" ht="18.75" thickBot="1">
      <c r="A1" s="1035" t="s">
        <v>88</v>
      </c>
      <c r="B1" s="1029"/>
      <c r="C1" s="1029"/>
    </row>
    <row r="2" spans="5:11" ht="15.75" thickBot="1">
      <c r="E2" s="1036" t="s">
        <v>966</v>
      </c>
      <c r="F2" s="1037"/>
      <c r="G2" s="1038"/>
      <c r="H2" s="1036" t="s">
        <v>89</v>
      </c>
      <c r="I2" s="1037"/>
      <c r="J2" s="1038"/>
      <c r="K2" s="1001"/>
    </row>
    <row r="3" spans="1:12" ht="19.5" customHeight="1" thickBot="1">
      <c r="A3" s="1002" t="s">
        <v>90</v>
      </c>
      <c r="B3" s="1003" t="s">
        <v>91</v>
      </c>
      <c r="C3" s="1004" t="s">
        <v>92</v>
      </c>
      <c r="D3" s="1005" t="s">
        <v>93</v>
      </c>
      <c r="E3" s="1006">
        <v>2006</v>
      </c>
      <c r="F3" s="1002">
        <v>2007</v>
      </c>
      <c r="G3" s="1007">
        <v>2008</v>
      </c>
      <c r="H3" s="1006">
        <v>2006</v>
      </c>
      <c r="I3" s="1002">
        <v>2007</v>
      </c>
      <c r="J3" s="1007">
        <v>2008</v>
      </c>
      <c r="K3" s="1003" t="s">
        <v>95</v>
      </c>
      <c r="L3" s="1008" t="s">
        <v>96</v>
      </c>
    </row>
    <row r="4" spans="1:12" ht="19.5" customHeight="1">
      <c r="A4" s="1009" t="s">
        <v>97</v>
      </c>
      <c r="B4" s="1010">
        <v>1205210.31</v>
      </c>
      <c r="C4" s="1011">
        <v>39288</v>
      </c>
      <c r="D4" s="1012">
        <v>0.065</v>
      </c>
      <c r="E4" s="1013">
        <v>57</v>
      </c>
      <c r="F4" s="1014">
        <v>10</v>
      </c>
      <c r="G4" s="1015">
        <v>0</v>
      </c>
      <c r="H4" s="1013">
        <v>738</v>
      </c>
      <c r="I4" s="1014">
        <v>467</v>
      </c>
      <c r="J4" s="1015">
        <v>0</v>
      </c>
      <c r="K4" s="1016">
        <v>0</v>
      </c>
      <c r="L4" s="1017" t="s">
        <v>98</v>
      </c>
    </row>
    <row r="5" spans="1:12" ht="19.5" customHeight="1">
      <c r="A5" s="1018" t="s">
        <v>99</v>
      </c>
      <c r="B5" s="1010">
        <v>8640000</v>
      </c>
      <c r="C5" s="1011">
        <v>40178</v>
      </c>
      <c r="D5" s="1012">
        <v>0.0432</v>
      </c>
      <c r="E5" s="1013">
        <v>339</v>
      </c>
      <c r="F5" s="1014">
        <v>245</v>
      </c>
      <c r="G5" s="1015">
        <v>152</v>
      </c>
      <c r="H5" s="1013">
        <v>2160</v>
      </c>
      <c r="I5" s="1014">
        <v>2160</v>
      </c>
      <c r="J5" s="1015">
        <v>2160</v>
      </c>
      <c r="K5" s="1016">
        <f aca="true" t="shared" si="0" ref="K5:K10">B5-(H5*1000)-(I5*1000)-(J5*1000)</f>
        <v>2160000</v>
      </c>
      <c r="L5" s="1011" t="s">
        <v>100</v>
      </c>
    </row>
    <row r="6" spans="1:12" ht="19.5" customHeight="1">
      <c r="A6" s="1018" t="s">
        <v>101</v>
      </c>
      <c r="B6" s="1010">
        <v>7023962.11</v>
      </c>
      <c r="C6" s="1011">
        <v>40993</v>
      </c>
      <c r="D6" s="1012" t="s">
        <v>102</v>
      </c>
      <c r="E6" s="1013">
        <v>365</v>
      </c>
      <c r="F6" s="1014">
        <v>251</v>
      </c>
      <c r="G6" s="1015">
        <v>203</v>
      </c>
      <c r="H6" s="1013">
        <v>970</v>
      </c>
      <c r="I6" s="1014">
        <v>1046</v>
      </c>
      <c r="J6" s="1015">
        <v>1094</v>
      </c>
      <c r="K6" s="1016">
        <f t="shared" si="0"/>
        <v>3913962.1100000003</v>
      </c>
      <c r="L6" s="1019" t="s">
        <v>103</v>
      </c>
    </row>
    <row r="7" spans="1:12" ht="19.5" customHeight="1">
      <c r="A7" s="1018" t="s">
        <v>101</v>
      </c>
      <c r="B7" s="1010">
        <v>6576912.83</v>
      </c>
      <c r="C7" s="1011">
        <v>40993</v>
      </c>
      <c r="D7" s="1012" t="s">
        <v>104</v>
      </c>
      <c r="E7" s="1013">
        <v>212</v>
      </c>
      <c r="F7" s="1014">
        <v>179</v>
      </c>
      <c r="G7" s="1015">
        <v>144</v>
      </c>
      <c r="H7" s="1013">
        <v>960</v>
      </c>
      <c r="I7" s="1014">
        <v>994</v>
      </c>
      <c r="J7" s="1015">
        <v>1028</v>
      </c>
      <c r="K7" s="1016">
        <f t="shared" si="0"/>
        <v>3594912.83</v>
      </c>
      <c r="L7" s="1019" t="s">
        <v>105</v>
      </c>
    </row>
    <row r="8" spans="1:12" ht="19.5" customHeight="1">
      <c r="A8" s="1009" t="s">
        <v>106</v>
      </c>
      <c r="B8" s="1010">
        <v>20000000</v>
      </c>
      <c r="C8" s="1011">
        <v>42369</v>
      </c>
      <c r="D8" s="1012">
        <v>0.0255</v>
      </c>
      <c r="E8" s="1013">
        <v>463</v>
      </c>
      <c r="F8" s="1014">
        <v>487</v>
      </c>
      <c r="G8" s="1015">
        <v>481</v>
      </c>
      <c r="H8" s="1013">
        <v>2000</v>
      </c>
      <c r="I8" s="1014">
        <v>2000</v>
      </c>
      <c r="J8" s="1015">
        <v>2000</v>
      </c>
      <c r="K8" s="1016">
        <f t="shared" si="0"/>
        <v>14000000</v>
      </c>
      <c r="L8" s="1019" t="s">
        <v>107</v>
      </c>
    </row>
    <row r="9" spans="1:12" ht="19.5" customHeight="1">
      <c r="A9" s="1009" t="s">
        <v>108</v>
      </c>
      <c r="B9" s="1010">
        <v>13000000</v>
      </c>
      <c r="C9" s="1011">
        <v>42369</v>
      </c>
      <c r="D9" s="1012">
        <v>0.0258</v>
      </c>
      <c r="E9" s="1013">
        <v>300</v>
      </c>
      <c r="F9" s="1014">
        <v>321</v>
      </c>
      <c r="G9" s="1015">
        <v>316</v>
      </c>
      <c r="H9" s="1013">
        <v>1300</v>
      </c>
      <c r="I9" s="1014">
        <v>1300</v>
      </c>
      <c r="J9" s="1015">
        <v>1300</v>
      </c>
      <c r="K9" s="1016">
        <f t="shared" si="0"/>
        <v>9100000</v>
      </c>
      <c r="L9" s="1019" t="s">
        <v>107</v>
      </c>
    </row>
    <row r="10" spans="1:12" ht="19.5" customHeight="1" thickBot="1">
      <c r="A10" s="1020" t="s">
        <v>109</v>
      </c>
      <c r="B10" s="1010">
        <v>15000000</v>
      </c>
      <c r="C10" s="1011">
        <v>42735</v>
      </c>
      <c r="D10" s="1012">
        <v>0.0225</v>
      </c>
      <c r="E10" s="1021">
        <v>0</v>
      </c>
      <c r="F10" s="1022">
        <v>401</v>
      </c>
      <c r="G10" s="1023">
        <v>317</v>
      </c>
      <c r="H10" s="1021">
        <v>0</v>
      </c>
      <c r="I10" s="1022">
        <v>1500</v>
      </c>
      <c r="J10" s="1023">
        <v>1500</v>
      </c>
      <c r="K10" s="1016">
        <f t="shared" si="0"/>
        <v>12000000</v>
      </c>
      <c r="L10" s="1019" t="s">
        <v>107</v>
      </c>
    </row>
    <row r="11" spans="1:11" ht="13.5" thickBot="1">
      <c r="A11" s="1024"/>
      <c r="B11" s="1025">
        <f>SUM(B4:B9)</f>
        <v>56446085.25</v>
      </c>
      <c r="E11" s="1026">
        <f aca="true" t="shared" si="1" ref="E11:K11">SUM(E4:E10)</f>
        <v>1736</v>
      </c>
      <c r="F11" s="1026">
        <f t="shared" si="1"/>
        <v>1894</v>
      </c>
      <c r="G11" s="1026">
        <f t="shared" si="1"/>
        <v>1613</v>
      </c>
      <c r="H11" s="1026">
        <f t="shared" si="1"/>
        <v>8128</v>
      </c>
      <c r="I11" s="1026">
        <f t="shared" si="1"/>
        <v>9467</v>
      </c>
      <c r="J11" s="1026">
        <f t="shared" si="1"/>
        <v>9082</v>
      </c>
      <c r="K11" s="1025">
        <f t="shared" si="1"/>
        <v>44768874.94</v>
      </c>
    </row>
    <row r="13" ht="12.75">
      <c r="A13" s="378" t="s">
        <v>110</v>
      </c>
    </row>
    <row r="14" ht="12.75">
      <c r="A14" t="s">
        <v>111</v>
      </c>
    </row>
    <row r="16" ht="12.75">
      <c r="A16" s="1027" t="s">
        <v>112</v>
      </c>
    </row>
    <row r="26" spans="2:7" ht="12.75">
      <c r="B26" s="657"/>
      <c r="E26" s="657"/>
      <c r="F26" s="657"/>
      <c r="G26" s="657"/>
    </row>
  </sheetData>
  <mergeCells count="3">
    <mergeCell ref="A1:C1"/>
    <mergeCell ref="E2:G2"/>
    <mergeCell ref="H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61"/>
  <sheetViews>
    <sheetView tabSelected="1" workbookViewId="0" topLeftCell="A1">
      <selection activeCell="I959" sqref="I959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bestFit="1" customWidth="1"/>
    <col min="4" max="4" width="6.00390625" style="0" bestFit="1" customWidth="1"/>
    <col min="5" max="5" width="30.25390625" style="0" customWidth="1"/>
    <col min="6" max="6" width="6.125" style="0" hidden="1" customWidth="1"/>
    <col min="7" max="8" width="11.75390625" style="0" hidden="1" customWidth="1"/>
    <col min="9" max="9" width="8.00390625" style="0" bestFit="1" customWidth="1"/>
    <col min="10" max="10" width="7.875" style="0" bestFit="1" customWidth="1"/>
    <col min="11" max="11" width="7.125" style="0" customWidth="1"/>
    <col min="12" max="12" width="8.00390625" style="0" customWidth="1"/>
    <col min="13" max="13" width="7.875" style="0" bestFit="1" customWidth="1"/>
    <col min="14" max="14" width="7.125" style="0" customWidth="1"/>
  </cols>
  <sheetData>
    <row r="1" spans="5:14" ht="15.75" thickBot="1">
      <c r="E1" s="186" t="s">
        <v>401</v>
      </c>
      <c r="G1" s="3" t="s">
        <v>255</v>
      </c>
      <c r="H1" s="3" t="s">
        <v>256</v>
      </c>
      <c r="I1" s="420" t="s">
        <v>467</v>
      </c>
      <c r="J1" s="404">
        <v>2005</v>
      </c>
      <c r="K1" s="406">
        <v>2006</v>
      </c>
      <c r="L1" s="420" t="s">
        <v>468</v>
      </c>
      <c r="M1" s="404">
        <v>2005</v>
      </c>
      <c r="N1" s="406">
        <v>2006</v>
      </c>
    </row>
    <row r="2" spans="1:14" ht="13.5" thickBot="1">
      <c r="A2" s="193" t="s">
        <v>253</v>
      </c>
      <c r="B2" s="193" t="s">
        <v>464</v>
      </c>
      <c r="C2" s="193" t="s">
        <v>261</v>
      </c>
      <c r="D2" s="193" t="s">
        <v>380</v>
      </c>
      <c r="E2" s="193" t="s">
        <v>141</v>
      </c>
      <c r="F2" s="193"/>
      <c r="G2" s="194"/>
      <c r="H2" s="194"/>
      <c r="I2" s="419" t="s">
        <v>465</v>
      </c>
      <c r="J2" s="419" t="s">
        <v>466</v>
      </c>
      <c r="K2" s="416" t="s">
        <v>727</v>
      </c>
      <c r="L2" s="419" t="s">
        <v>465</v>
      </c>
      <c r="M2" s="419" t="s">
        <v>469</v>
      </c>
      <c r="N2" s="416" t="s">
        <v>727</v>
      </c>
    </row>
    <row r="3" spans="1:7" ht="3" customHeight="1" thickBot="1">
      <c r="A3" s="4"/>
      <c r="B3" s="4"/>
      <c r="C3" s="4"/>
      <c r="D3" s="4"/>
      <c r="E3" s="5"/>
      <c r="G3" s="6"/>
    </row>
    <row r="4" spans="1:14" ht="13.5" thickBot="1">
      <c r="A4" s="7">
        <v>1</v>
      </c>
      <c r="B4" s="7"/>
      <c r="C4" s="7"/>
      <c r="D4" s="7"/>
      <c r="E4" s="8" t="s">
        <v>142</v>
      </c>
      <c r="G4" s="9"/>
      <c r="N4" s="206"/>
    </row>
    <row r="5" ht="3" customHeight="1">
      <c r="N5" s="206"/>
    </row>
    <row r="6" spans="1:14" ht="12.75">
      <c r="A6" s="820">
        <v>1</v>
      </c>
      <c r="B6" s="823">
        <v>5011</v>
      </c>
      <c r="C6" s="823">
        <v>6171</v>
      </c>
      <c r="D6" s="70"/>
      <c r="E6" s="73" t="s">
        <v>263</v>
      </c>
      <c r="G6" s="9"/>
      <c r="H6" s="4"/>
      <c r="I6" s="213"/>
      <c r="J6" s="209"/>
      <c r="K6" s="91"/>
      <c r="L6" s="214">
        <v>35156</v>
      </c>
      <c r="M6" s="215">
        <v>24248.4</v>
      </c>
      <c r="N6" s="423">
        <v>35691</v>
      </c>
    </row>
    <row r="7" spans="1:14" ht="12.75">
      <c r="A7" s="820">
        <v>1</v>
      </c>
      <c r="B7" s="823">
        <v>5011</v>
      </c>
      <c r="C7" s="823">
        <v>6171</v>
      </c>
      <c r="D7" s="823">
        <v>98116</v>
      </c>
      <c r="E7" s="462" t="s">
        <v>1118</v>
      </c>
      <c r="G7" s="9"/>
      <c r="H7" s="4"/>
      <c r="I7" s="213"/>
      <c r="J7" s="209"/>
      <c r="K7" s="91"/>
      <c r="L7" s="214">
        <v>473</v>
      </c>
      <c r="M7" s="215">
        <v>473</v>
      </c>
      <c r="N7" s="423">
        <v>0</v>
      </c>
    </row>
    <row r="8" spans="1:14" ht="12.75">
      <c r="A8" s="820">
        <v>1</v>
      </c>
      <c r="B8" s="823">
        <v>5021</v>
      </c>
      <c r="C8" s="823">
        <v>6171</v>
      </c>
      <c r="D8" s="70"/>
      <c r="E8" s="73" t="s">
        <v>265</v>
      </c>
      <c r="G8" s="9"/>
      <c r="H8" s="4"/>
      <c r="I8" s="213"/>
      <c r="J8" s="209"/>
      <c r="K8" s="91"/>
      <c r="L8" s="214">
        <v>150</v>
      </c>
      <c r="M8" s="215">
        <v>65.4</v>
      </c>
      <c r="N8" s="423">
        <v>150</v>
      </c>
    </row>
    <row r="9" spans="1:14" ht="12.75">
      <c r="A9" s="820">
        <v>1</v>
      </c>
      <c r="B9" s="823">
        <v>5031</v>
      </c>
      <c r="C9" s="823">
        <v>6171</v>
      </c>
      <c r="D9" s="70"/>
      <c r="E9" s="73" t="s">
        <v>266</v>
      </c>
      <c r="G9" s="9"/>
      <c r="H9" s="4"/>
      <c r="I9" s="213"/>
      <c r="J9" s="209"/>
      <c r="K9" s="91"/>
      <c r="L9" s="214">
        <v>9262</v>
      </c>
      <c r="M9" s="215">
        <v>5368.2</v>
      </c>
      <c r="N9" s="423">
        <v>9280</v>
      </c>
    </row>
    <row r="10" spans="1:14" ht="12.75">
      <c r="A10" s="820">
        <v>1</v>
      </c>
      <c r="B10" s="823">
        <v>5032</v>
      </c>
      <c r="C10" s="823">
        <v>6171</v>
      </c>
      <c r="D10" s="70"/>
      <c r="E10" s="73" t="s">
        <v>267</v>
      </c>
      <c r="G10" s="9"/>
      <c r="H10" s="4"/>
      <c r="I10" s="213"/>
      <c r="J10" s="209"/>
      <c r="K10" s="91"/>
      <c r="L10" s="214">
        <v>3209</v>
      </c>
      <c r="M10" s="215">
        <v>2153.9</v>
      </c>
      <c r="N10" s="423">
        <v>3212</v>
      </c>
    </row>
    <row r="11" spans="1:14" ht="12.75">
      <c r="A11" s="820">
        <v>1</v>
      </c>
      <c r="B11" s="823">
        <v>4116</v>
      </c>
      <c r="C11" s="70"/>
      <c r="D11" s="823">
        <v>13101</v>
      </c>
      <c r="E11" s="462" t="s">
        <v>656</v>
      </c>
      <c r="G11" s="9"/>
      <c r="H11" s="4"/>
      <c r="I11" s="189">
        <v>0</v>
      </c>
      <c r="J11" s="215">
        <v>30.6</v>
      </c>
      <c r="K11" s="423">
        <v>0</v>
      </c>
      <c r="L11" s="214">
        <v>0</v>
      </c>
      <c r="M11" s="215">
        <v>30.6</v>
      </c>
      <c r="N11" s="423">
        <v>0</v>
      </c>
    </row>
    <row r="12" spans="1:14" ht="12.75">
      <c r="A12" s="822">
        <v>1</v>
      </c>
      <c r="B12" s="121"/>
      <c r="C12" s="121"/>
      <c r="D12" s="121"/>
      <c r="E12" s="71" t="s">
        <v>279</v>
      </c>
      <c r="F12" s="81"/>
      <c r="G12" s="9"/>
      <c r="H12" s="4"/>
      <c r="I12" s="187"/>
      <c r="J12" s="217"/>
      <c r="K12" s="421"/>
      <c r="L12" s="216">
        <f>SUM(L6:L11)</f>
        <v>48250</v>
      </c>
      <c r="M12" s="217">
        <f>SUM(M6:M11)</f>
        <v>32339.500000000004</v>
      </c>
      <c r="N12" s="421">
        <f>SUM(N6:N11)</f>
        <v>48333</v>
      </c>
    </row>
    <row r="13" spans="1:14" ht="3" customHeight="1">
      <c r="A13" s="72"/>
      <c r="B13" s="70"/>
      <c r="C13" s="70"/>
      <c r="D13" s="70"/>
      <c r="E13" s="73"/>
      <c r="G13" s="9"/>
      <c r="H13" s="4"/>
      <c r="I13" s="213"/>
      <c r="J13" s="209"/>
      <c r="K13" s="91"/>
      <c r="L13" s="189"/>
      <c r="M13" s="215"/>
      <c r="N13" s="423"/>
    </row>
    <row r="14" spans="1:14" ht="12.75">
      <c r="A14" s="822">
        <v>2</v>
      </c>
      <c r="B14" s="824">
        <v>5167</v>
      </c>
      <c r="C14" s="824">
        <v>6171</v>
      </c>
      <c r="D14" s="121"/>
      <c r="E14" s="71" t="s">
        <v>819</v>
      </c>
      <c r="F14" s="62"/>
      <c r="G14" s="9"/>
      <c r="H14" s="4"/>
      <c r="I14" s="213"/>
      <c r="J14" s="209"/>
      <c r="K14" s="91"/>
      <c r="L14" s="117">
        <v>721</v>
      </c>
      <c r="M14" s="221">
        <v>655.8</v>
      </c>
      <c r="N14" s="422">
        <v>590</v>
      </c>
    </row>
    <row r="15" spans="1:14" ht="13.5" thickBot="1">
      <c r="A15" s="822">
        <v>3</v>
      </c>
      <c r="B15" s="824">
        <v>5173</v>
      </c>
      <c r="C15" s="824">
        <v>6171</v>
      </c>
      <c r="D15" s="108"/>
      <c r="E15" s="71" t="s">
        <v>145</v>
      </c>
      <c r="F15" s="77"/>
      <c r="G15" s="9"/>
      <c r="H15" s="4"/>
      <c r="I15" s="213"/>
      <c r="J15" s="209"/>
      <c r="K15" s="91"/>
      <c r="L15" s="187">
        <v>475</v>
      </c>
      <c r="M15" s="217">
        <v>308.1</v>
      </c>
      <c r="N15" s="421">
        <v>350</v>
      </c>
    </row>
    <row r="16" spans="1:14" ht="13.5" thickBot="1">
      <c r="A16" s="74"/>
      <c r="B16" s="32"/>
      <c r="C16" s="32"/>
      <c r="D16" s="32"/>
      <c r="E16" s="100" t="s">
        <v>538</v>
      </c>
      <c r="F16" s="90"/>
      <c r="G16" s="91"/>
      <c r="H16" s="4"/>
      <c r="I16" s="344">
        <f>SUM(I11:I15)</f>
        <v>0</v>
      </c>
      <c r="J16" s="265">
        <f>SUM(J11:J15)</f>
        <v>30.6</v>
      </c>
      <c r="K16" s="264">
        <f>SUM(K11:K15)</f>
        <v>0</v>
      </c>
      <c r="L16" s="250">
        <f>L15+L14+L12</f>
        <v>49446</v>
      </c>
      <c r="M16" s="251">
        <f>SUM(M15+M14+M12)</f>
        <v>33303.4</v>
      </c>
      <c r="N16" s="250">
        <f>SUM(N15+N14+N12)</f>
        <v>49273</v>
      </c>
    </row>
    <row r="17" spans="1:14" ht="3.75" customHeight="1" thickBot="1">
      <c r="A17" s="4"/>
      <c r="B17" s="4"/>
      <c r="C17" s="4"/>
      <c r="D17" s="4"/>
      <c r="E17" s="4"/>
      <c r="G17" s="9"/>
      <c r="I17" s="90"/>
      <c r="J17" s="207"/>
      <c r="K17" s="227"/>
      <c r="L17" s="90"/>
      <c r="M17" s="207"/>
      <c r="N17" s="227"/>
    </row>
    <row r="18" spans="1:14" ht="13.5" thickBot="1">
      <c r="A18" s="4"/>
      <c r="B18" s="4"/>
      <c r="C18" s="4"/>
      <c r="D18" s="4"/>
      <c r="E18" s="101" t="s">
        <v>285</v>
      </c>
      <c r="G18" s="9"/>
      <c r="I18" s="90"/>
      <c r="J18" s="207"/>
      <c r="K18" s="227"/>
      <c r="L18" s="90"/>
      <c r="M18" s="207"/>
      <c r="N18" s="227"/>
    </row>
    <row r="19" spans="1:14" ht="12.75">
      <c r="A19" s="33">
        <v>4</v>
      </c>
      <c r="B19" s="33">
        <v>5139</v>
      </c>
      <c r="C19" s="33">
        <v>6171</v>
      </c>
      <c r="D19" s="33"/>
      <c r="E19" s="11" t="s">
        <v>271</v>
      </c>
      <c r="F19" s="33"/>
      <c r="G19" s="9"/>
      <c r="H19" s="27"/>
      <c r="I19" s="213"/>
      <c r="J19" s="209"/>
      <c r="K19" s="91"/>
      <c r="L19" s="189">
        <v>50</v>
      </c>
      <c r="M19" s="215">
        <v>46.9</v>
      </c>
      <c r="N19" s="423">
        <v>80</v>
      </c>
    </row>
    <row r="20" spans="1:14" ht="12.75">
      <c r="A20" s="29">
        <v>4</v>
      </c>
      <c r="B20" s="33">
        <v>5156</v>
      </c>
      <c r="C20" s="33">
        <v>6171</v>
      </c>
      <c r="D20" s="33"/>
      <c r="E20" s="68" t="s">
        <v>147</v>
      </c>
      <c r="F20" s="11"/>
      <c r="G20" s="9"/>
      <c r="H20" s="27"/>
      <c r="I20" s="213"/>
      <c r="J20" s="209"/>
      <c r="K20" s="91"/>
      <c r="L20" s="189">
        <v>550</v>
      </c>
      <c r="M20" s="215">
        <v>473.2</v>
      </c>
      <c r="N20" s="423">
        <v>600</v>
      </c>
    </row>
    <row r="21" spans="1:14" ht="12.75">
      <c r="A21" s="29">
        <v>4</v>
      </c>
      <c r="B21" s="33">
        <v>5163</v>
      </c>
      <c r="C21" s="33">
        <v>6171</v>
      </c>
      <c r="D21" s="33"/>
      <c r="E21" s="68" t="s">
        <v>149</v>
      </c>
      <c r="F21" s="33"/>
      <c r="G21" s="9"/>
      <c r="H21" s="27"/>
      <c r="I21" s="213"/>
      <c r="J21" s="209"/>
      <c r="K21" s="91"/>
      <c r="L21" s="189">
        <v>65</v>
      </c>
      <c r="M21" s="215">
        <v>17.59</v>
      </c>
      <c r="N21" s="423">
        <v>65</v>
      </c>
    </row>
    <row r="22" spans="1:14" ht="12.75">
      <c r="A22" s="33">
        <v>4</v>
      </c>
      <c r="B22" s="33">
        <v>5169</v>
      </c>
      <c r="C22" s="33">
        <v>6171</v>
      </c>
      <c r="D22" s="33"/>
      <c r="E22" s="11" t="s">
        <v>275</v>
      </c>
      <c r="F22" s="33"/>
      <c r="G22" s="9"/>
      <c r="H22" s="27"/>
      <c r="I22" s="213"/>
      <c r="J22" s="209"/>
      <c r="K22" s="91"/>
      <c r="L22" s="189">
        <v>50</v>
      </c>
      <c r="M22" s="215">
        <v>38.2</v>
      </c>
      <c r="N22" s="423">
        <v>60</v>
      </c>
    </row>
    <row r="23" spans="1:14" ht="12.75">
      <c r="A23" s="33">
        <v>4</v>
      </c>
      <c r="B23" s="33">
        <v>5171</v>
      </c>
      <c r="C23" s="33">
        <v>6171</v>
      </c>
      <c r="D23" s="33"/>
      <c r="E23" s="11" t="s">
        <v>281</v>
      </c>
      <c r="F23" s="33"/>
      <c r="G23" s="9"/>
      <c r="H23" s="27"/>
      <c r="I23" s="213"/>
      <c r="J23" s="209"/>
      <c r="K23" s="91"/>
      <c r="L23" s="189">
        <v>213</v>
      </c>
      <c r="M23" s="215">
        <v>149</v>
      </c>
      <c r="N23" s="423">
        <v>240</v>
      </c>
    </row>
    <row r="24" spans="1:14" ht="12.75">
      <c r="A24" s="29">
        <v>4</v>
      </c>
      <c r="B24" s="33">
        <v>5362</v>
      </c>
      <c r="C24" s="33">
        <v>6171</v>
      </c>
      <c r="D24" s="33"/>
      <c r="E24" s="68" t="s">
        <v>150</v>
      </c>
      <c r="F24" s="33"/>
      <c r="G24" s="9"/>
      <c r="H24" s="27"/>
      <c r="I24" s="213"/>
      <c r="J24" s="209"/>
      <c r="K24" s="91"/>
      <c r="L24" s="189">
        <v>5</v>
      </c>
      <c r="M24" s="215">
        <v>0</v>
      </c>
      <c r="N24" s="423">
        <v>5</v>
      </c>
    </row>
    <row r="25" spans="1:14" ht="12.75">
      <c r="A25" s="29">
        <v>4</v>
      </c>
      <c r="B25" s="33">
        <v>5139</v>
      </c>
      <c r="C25" s="33">
        <v>6171</v>
      </c>
      <c r="D25" s="33"/>
      <c r="E25" s="11" t="s">
        <v>144</v>
      </c>
      <c r="F25" s="33"/>
      <c r="G25" s="9"/>
      <c r="H25" s="27"/>
      <c r="I25" s="213"/>
      <c r="J25" s="209"/>
      <c r="K25" s="91"/>
      <c r="L25" s="189">
        <v>5</v>
      </c>
      <c r="M25" s="215">
        <v>2.6</v>
      </c>
      <c r="N25" s="423">
        <v>0</v>
      </c>
    </row>
    <row r="26" spans="1:14" ht="12.75">
      <c r="A26" s="29">
        <v>4</v>
      </c>
      <c r="B26" s="33">
        <v>5139</v>
      </c>
      <c r="C26" s="33">
        <v>6171</v>
      </c>
      <c r="D26" s="33"/>
      <c r="E26" s="68" t="s">
        <v>148</v>
      </c>
      <c r="F26" s="33"/>
      <c r="G26" s="9"/>
      <c r="H26" s="27"/>
      <c r="I26" s="213"/>
      <c r="J26" s="209"/>
      <c r="K26" s="91"/>
      <c r="L26" s="119">
        <v>5</v>
      </c>
      <c r="M26" s="220">
        <v>3</v>
      </c>
      <c r="N26" s="424">
        <v>0</v>
      </c>
    </row>
    <row r="27" spans="1:14" ht="12.75">
      <c r="A27" s="29">
        <v>4</v>
      </c>
      <c r="B27" s="33">
        <v>5156</v>
      </c>
      <c r="C27" s="33">
        <v>6171</v>
      </c>
      <c r="D27" s="33"/>
      <c r="E27" s="11" t="s">
        <v>282</v>
      </c>
      <c r="F27" s="33"/>
      <c r="G27" s="9"/>
      <c r="H27" s="4"/>
      <c r="I27" s="213"/>
      <c r="J27" s="209"/>
      <c r="K27" s="91"/>
      <c r="L27" s="189">
        <v>70</v>
      </c>
      <c r="M27" s="215">
        <v>59.7</v>
      </c>
      <c r="N27" s="423">
        <v>0</v>
      </c>
    </row>
    <row r="28" spans="1:14" ht="12.75">
      <c r="A28" s="29">
        <v>4</v>
      </c>
      <c r="B28" s="33">
        <v>5169</v>
      </c>
      <c r="C28" s="33">
        <v>6171</v>
      </c>
      <c r="D28" s="33"/>
      <c r="E28" s="11" t="s">
        <v>275</v>
      </c>
      <c r="F28" s="33"/>
      <c r="G28" s="9"/>
      <c r="H28" s="4"/>
      <c r="I28" s="213"/>
      <c r="J28" s="209"/>
      <c r="K28" s="91"/>
      <c r="L28" s="189">
        <v>5</v>
      </c>
      <c r="M28" s="215">
        <v>1.4</v>
      </c>
      <c r="N28" s="423">
        <v>0</v>
      </c>
    </row>
    <row r="29" spans="1:14" ht="12.75">
      <c r="A29" s="29">
        <v>4</v>
      </c>
      <c r="B29" s="33">
        <v>5171</v>
      </c>
      <c r="C29" s="33">
        <v>6171</v>
      </c>
      <c r="D29" s="33"/>
      <c r="E29" s="11" t="s">
        <v>281</v>
      </c>
      <c r="F29" s="33"/>
      <c r="G29" s="9"/>
      <c r="H29" s="4"/>
      <c r="I29" s="213"/>
      <c r="J29" s="209"/>
      <c r="K29" s="91"/>
      <c r="L29" s="189">
        <v>35</v>
      </c>
      <c r="M29" s="215">
        <v>56.4</v>
      </c>
      <c r="N29" s="423">
        <v>0</v>
      </c>
    </row>
    <row r="30" spans="1:14" ht="12.75">
      <c r="A30" s="29">
        <v>4</v>
      </c>
      <c r="B30" s="33">
        <v>5179</v>
      </c>
      <c r="C30" s="33">
        <v>6171</v>
      </c>
      <c r="D30" s="33"/>
      <c r="E30" s="11" t="s">
        <v>283</v>
      </c>
      <c r="F30" s="33"/>
      <c r="G30" s="9"/>
      <c r="H30" s="4"/>
      <c r="I30" s="213"/>
      <c r="J30" s="209"/>
      <c r="K30" s="91"/>
      <c r="L30" s="189">
        <v>5</v>
      </c>
      <c r="M30" s="215">
        <v>0</v>
      </c>
      <c r="N30" s="423">
        <v>0</v>
      </c>
    </row>
    <row r="31" spans="1:14" ht="11.25" customHeight="1">
      <c r="A31" s="97">
        <v>4</v>
      </c>
      <c r="B31" s="97"/>
      <c r="C31" s="97"/>
      <c r="D31" s="97"/>
      <c r="E31" s="187" t="s">
        <v>1090</v>
      </c>
      <c r="F31" s="97"/>
      <c r="G31" s="9"/>
      <c r="H31" s="27"/>
      <c r="I31" s="213"/>
      <c r="J31" s="209"/>
      <c r="K31" s="91"/>
      <c r="L31" s="228">
        <f>SUM(L19:L30)</f>
        <v>1058</v>
      </c>
      <c r="M31" s="221">
        <f>SUM(M19:M30)</f>
        <v>847.9900000000001</v>
      </c>
      <c r="N31" s="422">
        <f>SUM(N19:N30)</f>
        <v>1050</v>
      </c>
    </row>
    <row r="32" spans="1:14" ht="12.75" customHeight="1">
      <c r="A32" s="97">
        <v>5</v>
      </c>
      <c r="B32" s="33">
        <v>2322</v>
      </c>
      <c r="C32" s="33">
        <v>6171</v>
      </c>
      <c r="D32" s="33"/>
      <c r="E32" s="77" t="s">
        <v>628</v>
      </c>
      <c r="F32" s="33"/>
      <c r="G32" s="134"/>
      <c r="H32" s="62"/>
      <c r="I32" s="187">
        <v>18</v>
      </c>
      <c r="J32" s="217">
        <v>17.3</v>
      </c>
      <c r="K32" s="421">
        <v>0</v>
      </c>
      <c r="L32" s="90"/>
      <c r="M32" s="207"/>
      <c r="N32" s="227"/>
    </row>
    <row r="33" spans="1:14" ht="13.5" thickBot="1">
      <c r="A33" s="97">
        <v>5</v>
      </c>
      <c r="B33" s="33">
        <v>2133</v>
      </c>
      <c r="C33" s="33">
        <v>6171</v>
      </c>
      <c r="D33" s="33"/>
      <c r="E33" s="77" t="s">
        <v>251</v>
      </c>
      <c r="F33" s="33"/>
      <c r="G33" s="134"/>
      <c r="H33" s="62"/>
      <c r="I33" s="187">
        <v>20</v>
      </c>
      <c r="J33" s="217">
        <v>10.4</v>
      </c>
      <c r="K33" s="421">
        <v>10</v>
      </c>
      <c r="L33" s="90"/>
      <c r="M33" s="207"/>
      <c r="N33" s="227"/>
    </row>
    <row r="34" spans="1:14" ht="13.5" thickBot="1">
      <c r="A34" s="5"/>
      <c r="B34" s="5"/>
      <c r="C34" s="5"/>
      <c r="D34" s="5"/>
      <c r="E34" s="43" t="s">
        <v>287</v>
      </c>
      <c r="F34" s="48"/>
      <c r="G34" s="42"/>
      <c r="H34" s="59"/>
      <c r="I34" s="218">
        <f>SUM(I32:I33)</f>
        <v>38</v>
      </c>
      <c r="J34" s="222">
        <f>SUM(J32:J33)</f>
        <v>27.700000000000003</v>
      </c>
      <c r="K34" s="387">
        <f>SUM(K32:K33)</f>
        <v>10</v>
      </c>
      <c r="L34" s="223">
        <f>L31</f>
        <v>1058</v>
      </c>
      <c r="M34" s="224">
        <f>M31</f>
        <v>847.9900000000001</v>
      </c>
      <c r="N34" s="223">
        <f>N31</f>
        <v>1050</v>
      </c>
    </row>
    <row r="35" spans="1:14" ht="3" customHeight="1" thickBot="1">
      <c r="A35" s="5"/>
      <c r="B35" s="5"/>
      <c r="C35" s="5"/>
      <c r="D35" s="5"/>
      <c r="E35" s="4"/>
      <c r="G35" s="4"/>
      <c r="I35" s="90"/>
      <c r="J35" s="207"/>
      <c r="K35" s="227"/>
      <c r="L35" s="90"/>
      <c r="M35" s="207"/>
      <c r="N35" s="227"/>
    </row>
    <row r="36" spans="1:14" ht="13.5" thickBot="1">
      <c r="A36" s="34"/>
      <c r="B36" s="34"/>
      <c r="C36" s="34"/>
      <c r="D36" s="34"/>
      <c r="E36" s="101" t="s">
        <v>422</v>
      </c>
      <c r="G36" s="10"/>
      <c r="I36" s="90"/>
      <c r="J36" s="207"/>
      <c r="K36" s="227"/>
      <c r="L36" s="90"/>
      <c r="M36" s="207"/>
      <c r="N36" s="227"/>
    </row>
    <row r="37" spans="1:14" ht="12.75">
      <c r="A37" s="97">
        <v>91</v>
      </c>
      <c r="B37" s="33">
        <v>5168</v>
      </c>
      <c r="C37" s="33">
        <v>6171</v>
      </c>
      <c r="D37" s="33"/>
      <c r="E37" s="71" t="s">
        <v>820</v>
      </c>
      <c r="G37" s="9"/>
      <c r="H37" s="155"/>
      <c r="I37" s="225"/>
      <c r="J37" s="226"/>
      <c r="K37" s="130"/>
      <c r="L37" s="117">
        <v>300</v>
      </c>
      <c r="M37" s="221">
        <v>208.1</v>
      </c>
      <c r="N37" s="422">
        <v>250</v>
      </c>
    </row>
    <row r="38" spans="1:14" ht="12.75">
      <c r="A38" s="97">
        <v>92</v>
      </c>
      <c r="B38" s="33">
        <v>5169</v>
      </c>
      <c r="C38" s="33">
        <v>6171</v>
      </c>
      <c r="D38" s="33"/>
      <c r="E38" s="71" t="s">
        <v>165</v>
      </c>
      <c r="G38" s="9"/>
      <c r="H38" s="27"/>
      <c r="I38" s="213"/>
      <c r="J38" s="209"/>
      <c r="K38" s="91"/>
      <c r="L38" s="187">
        <v>247</v>
      </c>
      <c r="M38" s="217">
        <v>210.2</v>
      </c>
      <c r="N38" s="421">
        <v>250</v>
      </c>
    </row>
    <row r="39" spans="1:14" ht="12.75">
      <c r="A39" s="97">
        <v>93</v>
      </c>
      <c r="B39" s="33">
        <v>5169</v>
      </c>
      <c r="C39" s="33">
        <v>6171</v>
      </c>
      <c r="D39" s="33"/>
      <c r="E39" s="71" t="s">
        <v>821</v>
      </c>
      <c r="G39" s="9"/>
      <c r="H39" s="27"/>
      <c r="I39" s="213"/>
      <c r="J39" s="209"/>
      <c r="K39" s="91"/>
      <c r="L39" s="187">
        <v>100</v>
      </c>
      <c r="M39" s="217">
        <v>54.5</v>
      </c>
      <c r="N39" s="421">
        <v>70</v>
      </c>
    </row>
    <row r="40" spans="1:14" ht="12.75">
      <c r="A40" s="97">
        <v>94</v>
      </c>
      <c r="B40" s="33">
        <v>5139</v>
      </c>
      <c r="C40" s="33">
        <v>6171</v>
      </c>
      <c r="D40" s="33"/>
      <c r="E40" s="71" t="s">
        <v>144</v>
      </c>
      <c r="G40" s="9"/>
      <c r="H40" s="27"/>
      <c r="I40" s="213"/>
      <c r="J40" s="209"/>
      <c r="K40" s="91"/>
      <c r="L40" s="187">
        <v>200</v>
      </c>
      <c r="M40" s="217">
        <v>145.1</v>
      </c>
      <c r="N40" s="421">
        <v>170</v>
      </c>
    </row>
    <row r="41" spans="1:14" ht="12.75">
      <c r="A41" s="97">
        <v>95</v>
      </c>
      <c r="B41" s="33">
        <v>5169</v>
      </c>
      <c r="C41" s="33">
        <v>6171</v>
      </c>
      <c r="D41" s="33"/>
      <c r="E41" s="71" t="s">
        <v>166</v>
      </c>
      <c r="G41" s="9"/>
      <c r="H41" s="27"/>
      <c r="I41" s="213"/>
      <c r="J41" s="209"/>
      <c r="K41" s="91"/>
      <c r="L41" s="187">
        <v>836</v>
      </c>
      <c r="M41" s="217">
        <v>677.1</v>
      </c>
      <c r="N41" s="421">
        <v>700</v>
      </c>
    </row>
    <row r="42" spans="1:14" ht="12.75">
      <c r="A42" s="97">
        <v>96</v>
      </c>
      <c r="B42" s="33">
        <v>5169</v>
      </c>
      <c r="C42" s="33">
        <v>6171</v>
      </c>
      <c r="D42" s="33"/>
      <c r="E42" s="188" t="s">
        <v>875</v>
      </c>
      <c r="G42" s="9"/>
      <c r="H42" s="27"/>
      <c r="I42" s="213"/>
      <c r="J42" s="209"/>
      <c r="K42" s="91"/>
      <c r="L42" s="187">
        <v>500</v>
      </c>
      <c r="M42" s="217">
        <v>0</v>
      </c>
      <c r="N42" s="421">
        <v>500</v>
      </c>
    </row>
    <row r="43" spans="1:14" ht="3.75" customHeight="1">
      <c r="A43" s="97"/>
      <c r="B43" s="33"/>
      <c r="C43" s="33"/>
      <c r="D43" s="33"/>
      <c r="E43" s="77"/>
      <c r="G43" s="9"/>
      <c r="H43" s="27"/>
      <c r="I43" s="213"/>
      <c r="J43" s="209"/>
      <c r="K43" s="91"/>
      <c r="L43" s="189"/>
      <c r="M43" s="215"/>
      <c r="N43" s="423"/>
    </row>
    <row r="44" spans="1:14" ht="12.75">
      <c r="A44" s="33">
        <v>97</v>
      </c>
      <c r="B44" s="33">
        <v>5137</v>
      </c>
      <c r="C44" s="33">
        <v>6171</v>
      </c>
      <c r="D44" s="33"/>
      <c r="E44" s="86" t="s">
        <v>293</v>
      </c>
      <c r="G44" s="9"/>
      <c r="H44" s="27"/>
      <c r="I44" s="213"/>
      <c r="J44" s="209"/>
      <c r="K44" s="91"/>
      <c r="L44" s="214">
        <v>900</v>
      </c>
      <c r="M44" s="215">
        <v>699.7</v>
      </c>
      <c r="N44" s="423">
        <v>750</v>
      </c>
    </row>
    <row r="45" spans="1:14" ht="12.75">
      <c r="A45" s="33">
        <v>97</v>
      </c>
      <c r="B45" s="33">
        <v>5139</v>
      </c>
      <c r="C45" s="33">
        <v>6171</v>
      </c>
      <c r="D45" s="33"/>
      <c r="E45" s="86" t="s">
        <v>876</v>
      </c>
      <c r="G45" s="9"/>
      <c r="H45" s="58"/>
      <c r="I45" s="213"/>
      <c r="J45" s="209"/>
      <c r="K45" s="91"/>
      <c r="L45" s="214">
        <v>150</v>
      </c>
      <c r="M45" s="215">
        <v>104.1</v>
      </c>
      <c r="N45" s="423">
        <v>150</v>
      </c>
    </row>
    <row r="46" spans="1:14" ht="12.75">
      <c r="A46" s="33">
        <v>97</v>
      </c>
      <c r="B46" s="33">
        <v>5172</v>
      </c>
      <c r="C46" s="33">
        <v>6171</v>
      </c>
      <c r="D46" s="33"/>
      <c r="E46" s="86" t="s">
        <v>302</v>
      </c>
      <c r="G46" s="9"/>
      <c r="H46" s="58"/>
      <c r="I46" s="213"/>
      <c r="J46" s="209"/>
      <c r="K46" s="91"/>
      <c r="L46" s="214">
        <v>100</v>
      </c>
      <c r="M46" s="215">
        <v>50.8</v>
      </c>
      <c r="N46" s="423">
        <v>150</v>
      </c>
    </row>
    <row r="47" spans="1:14" ht="12.75">
      <c r="A47" s="33">
        <v>97</v>
      </c>
      <c r="B47" s="33">
        <v>5137</v>
      </c>
      <c r="C47" s="33">
        <v>6171</v>
      </c>
      <c r="D47" s="33">
        <v>29433</v>
      </c>
      <c r="E47" s="86" t="s">
        <v>293</v>
      </c>
      <c r="G47" s="9"/>
      <c r="H47" s="58"/>
      <c r="I47" s="213"/>
      <c r="J47" s="209"/>
      <c r="K47" s="91"/>
      <c r="L47" s="214">
        <v>38</v>
      </c>
      <c r="M47" s="215">
        <v>37.8</v>
      </c>
      <c r="N47" s="423">
        <v>0</v>
      </c>
    </row>
    <row r="48" spans="1:14" ht="12.75">
      <c r="A48" s="97">
        <v>97</v>
      </c>
      <c r="B48" s="33"/>
      <c r="C48" s="33"/>
      <c r="D48" s="33"/>
      <c r="E48" s="71" t="s">
        <v>167</v>
      </c>
      <c r="G48" s="9"/>
      <c r="H48" s="58"/>
      <c r="I48" s="213"/>
      <c r="J48" s="209"/>
      <c r="K48" s="91"/>
      <c r="L48" s="216">
        <f>SUM(L44:L47)</f>
        <v>1188</v>
      </c>
      <c r="M48" s="217">
        <f>SUM(M44:M47)</f>
        <v>892.4</v>
      </c>
      <c r="N48" s="421">
        <f>SUM(N44:N47)</f>
        <v>1050</v>
      </c>
    </row>
    <row r="49" spans="1:14" ht="3.75" customHeight="1">
      <c r="A49" s="97"/>
      <c r="B49" s="33"/>
      <c r="C49" s="33"/>
      <c r="D49" s="33"/>
      <c r="E49" s="71"/>
      <c r="G49" s="9"/>
      <c r="H49" s="58"/>
      <c r="I49" s="213"/>
      <c r="J49" s="209"/>
      <c r="K49" s="91"/>
      <c r="L49" s="214"/>
      <c r="M49" s="215"/>
      <c r="N49" s="423"/>
    </row>
    <row r="50" spans="1:14" ht="12.75">
      <c r="A50" s="97">
        <v>98</v>
      </c>
      <c r="B50" s="33">
        <v>5136</v>
      </c>
      <c r="C50" s="33">
        <v>6171</v>
      </c>
      <c r="D50" s="33"/>
      <c r="E50" s="71" t="s">
        <v>303</v>
      </c>
      <c r="G50" s="9"/>
      <c r="H50" s="58"/>
      <c r="I50" s="213"/>
      <c r="J50" s="209"/>
      <c r="K50" s="91"/>
      <c r="L50" s="216">
        <v>15</v>
      </c>
      <c r="M50" s="217">
        <v>0</v>
      </c>
      <c r="N50" s="421">
        <v>0</v>
      </c>
    </row>
    <row r="51" spans="1:14" ht="12.75">
      <c r="A51" s="82">
        <v>334</v>
      </c>
      <c r="B51" s="33">
        <v>2111</v>
      </c>
      <c r="C51" s="55">
        <v>6171</v>
      </c>
      <c r="D51" s="33"/>
      <c r="E51" s="77" t="s">
        <v>201</v>
      </c>
      <c r="G51" s="12"/>
      <c r="I51" s="187">
        <v>30</v>
      </c>
      <c r="J51" s="217">
        <v>4.9</v>
      </c>
      <c r="K51" s="421">
        <v>10</v>
      </c>
      <c r="L51" s="227"/>
      <c r="M51" s="279"/>
      <c r="N51" s="460"/>
    </row>
    <row r="52" spans="1:14" ht="12.75">
      <c r="A52" s="82">
        <v>327</v>
      </c>
      <c r="B52" s="33">
        <v>5168</v>
      </c>
      <c r="C52" s="55">
        <v>3635</v>
      </c>
      <c r="D52" s="33"/>
      <c r="E52" s="187" t="s">
        <v>857</v>
      </c>
      <c r="G52" s="9"/>
      <c r="I52" s="90"/>
      <c r="J52" s="207"/>
      <c r="K52" s="227"/>
      <c r="L52" s="216">
        <v>96</v>
      </c>
      <c r="M52" s="217">
        <v>0</v>
      </c>
      <c r="N52" s="421">
        <v>100</v>
      </c>
    </row>
    <row r="53" spans="1:14" ht="13.5" thickBot="1">
      <c r="A53" s="82">
        <v>335</v>
      </c>
      <c r="B53" s="33">
        <v>5166</v>
      </c>
      <c r="C53" s="55">
        <v>3635</v>
      </c>
      <c r="D53" s="33"/>
      <c r="E53" s="187" t="s">
        <v>842</v>
      </c>
      <c r="G53" s="9"/>
      <c r="H53" s="58"/>
      <c r="I53" s="213"/>
      <c r="J53" s="209"/>
      <c r="K53" s="91"/>
      <c r="L53" s="228">
        <v>1393</v>
      </c>
      <c r="M53" s="221">
        <v>645</v>
      </c>
      <c r="N53" s="422">
        <v>1250</v>
      </c>
    </row>
    <row r="54" spans="1:14" ht="13.5" thickBot="1">
      <c r="A54" s="5"/>
      <c r="B54" s="5"/>
      <c r="C54" s="5"/>
      <c r="D54" s="5"/>
      <c r="E54" s="463" t="s">
        <v>304</v>
      </c>
      <c r="G54" s="19"/>
      <c r="H54" s="48"/>
      <c r="I54" s="100">
        <f>I51</f>
        <v>30</v>
      </c>
      <c r="J54" s="229">
        <f>SUM(J51)</f>
        <v>4.9</v>
      </c>
      <c r="K54" s="218">
        <f>SUM(K51)</f>
        <v>10</v>
      </c>
      <c r="L54" s="223">
        <f>L53+L52+L50+L48+L42+L41+L40+L39+L38+L37</f>
        <v>4875</v>
      </c>
      <c r="M54" s="224">
        <f>SUM(M53+M52+M50+M48+M42+M41+M40+M39+M38+M37)</f>
        <v>2832.3999999999996</v>
      </c>
      <c r="N54" s="223">
        <f>SUM(N53+N52+N50+N48+N42+N41+N40+N39+N38+N37)</f>
        <v>4340</v>
      </c>
    </row>
    <row r="55" spans="1:14" ht="3" customHeight="1" thickBot="1">
      <c r="A55" s="5"/>
      <c r="B55" s="5"/>
      <c r="C55" s="5"/>
      <c r="D55" s="5"/>
      <c r="E55" s="4"/>
      <c r="G55" s="4"/>
      <c r="I55" s="90"/>
      <c r="J55" s="207"/>
      <c r="K55" s="227"/>
      <c r="L55" s="227"/>
      <c r="M55" s="207"/>
      <c r="N55" s="227"/>
    </row>
    <row r="56" spans="1:14" ht="13.5" thickBot="1">
      <c r="A56" s="5"/>
      <c r="B56" s="5"/>
      <c r="C56" s="5"/>
      <c r="D56" s="5"/>
      <c r="E56" s="101" t="s">
        <v>288</v>
      </c>
      <c r="G56" s="4"/>
      <c r="I56" s="90"/>
      <c r="J56" s="207"/>
      <c r="K56" s="227"/>
      <c r="L56" s="90"/>
      <c r="M56" s="207"/>
      <c r="N56" s="227"/>
    </row>
    <row r="57" spans="1:14" ht="12.75">
      <c r="A57" s="82">
        <v>15</v>
      </c>
      <c r="B57" s="33">
        <v>5175</v>
      </c>
      <c r="C57" s="33">
        <v>6171</v>
      </c>
      <c r="D57" s="33"/>
      <c r="E57" s="78" t="s">
        <v>151</v>
      </c>
      <c r="G57" s="4"/>
      <c r="H57" s="27"/>
      <c r="I57" s="213"/>
      <c r="J57" s="209"/>
      <c r="K57" s="91"/>
      <c r="L57" s="187">
        <v>73</v>
      </c>
      <c r="M57" s="217">
        <v>17.5</v>
      </c>
      <c r="N57" s="421">
        <v>75</v>
      </c>
    </row>
    <row r="58" spans="1:14" ht="12.75">
      <c r="A58" s="82">
        <v>15</v>
      </c>
      <c r="B58" s="33">
        <v>5194</v>
      </c>
      <c r="C58" s="33">
        <v>6171</v>
      </c>
      <c r="D58" s="33"/>
      <c r="E58" s="78" t="s">
        <v>513</v>
      </c>
      <c r="G58" s="4"/>
      <c r="H58" s="58"/>
      <c r="I58" s="213"/>
      <c r="J58" s="209"/>
      <c r="K58" s="91"/>
      <c r="L58" s="187">
        <v>7</v>
      </c>
      <c r="M58" s="217">
        <v>5.5</v>
      </c>
      <c r="N58" s="421">
        <v>5</v>
      </c>
    </row>
    <row r="59" spans="1:14" ht="12.75">
      <c r="A59" s="82">
        <v>16</v>
      </c>
      <c r="B59" s="33">
        <v>5169</v>
      </c>
      <c r="C59" s="33">
        <v>6171</v>
      </c>
      <c r="D59" s="33"/>
      <c r="E59" s="77" t="s">
        <v>152</v>
      </c>
      <c r="G59" s="4"/>
      <c r="H59" s="58"/>
      <c r="I59" s="213"/>
      <c r="J59" s="209"/>
      <c r="K59" s="91"/>
      <c r="L59" s="117">
        <v>140</v>
      </c>
      <c r="M59" s="221">
        <v>120.4</v>
      </c>
      <c r="N59" s="422">
        <v>120</v>
      </c>
    </row>
    <row r="60" spans="1:14" ht="12.75">
      <c r="A60" s="97">
        <v>19</v>
      </c>
      <c r="B60" s="33">
        <v>5038</v>
      </c>
      <c r="C60" s="33">
        <v>6171</v>
      </c>
      <c r="D60" s="33"/>
      <c r="E60" s="77" t="s">
        <v>877</v>
      </c>
      <c r="G60" s="10"/>
      <c r="H60" s="58"/>
      <c r="I60" s="213"/>
      <c r="J60" s="209"/>
      <c r="K60" s="91"/>
      <c r="L60" s="216">
        <v>200</v>
      </c>
      <c r="M60" s="217">
        <v>177.1</v>
      </c>
      <c r="N60" s="421">
        <v>190</v>
      </c>
    </row>
    <row r="61" spans="1:14" ht="13.5" thickBot="1">
      <c r="A61" s="97">
        <v>20</v>
      </c>
      <c r="B61" s="33">
        <v>5195</v>
      </c>
      <c r="C61" s="33">
        <v>6171</v>
      </c>
      <c r="D61" s="33"/>
      <c r="E61" s="71" t="s">
        <v>315</v>
      </c>
      <c r="G61" s="10"/>
      <c r="H61" s="27"/>
      <c r="I61" s="213"/>
      <c r="J61" s="209"/>
      <c r="K61" s="91"/>
      <c r="L61" s="187">
        <v>70</v>
      </c>
      <c r="M61" s="217">
        <v>78.38</v>
      </c>
      <c r="N61" s="421">
        <v>100</v>
      </c>
    </row>
    <row r="62" spans="1:14" ht="13.5" thickBot="1">
      <c r="A62" s="5"/>
      <c r="B62" s="5"/>
      <c r="C62" s="5"/>
      <c r="D62" s="5"/>
      <c r="E62" s="43" t="s">
        <v>289</v>
      </c>
      <c r="G62" s="15"/>
      <c r="H62" s="92"/>
      <c r="I62" s="213"/>
      <c r="J62" s="209"/>
      <c r="K62" s="91"/>
      <c r="L62" s="100">
        <f>SUM(L57:L61)</f>
        <v>490</v>
      </c>
      <c r="M62" s="230">
        <f>SUM(M57:M61)</f>
        <v>398.88</v>
      </c>
      <c r="N62" s="223">
        <f>SUM(N57:N61)</f>
        <v>490</v>
      </c>
    </row>
    <row r="63" spans="1:14" ht="3" customHeight="1" thickBot="1">
      <c r="A63" s="5"/>
      <c r="B63" s="5"/>
      <c r="C63" s="5"/>
      <c r="D63" s="5"/>
      <c r="E63" s="4"/>
      <c r="G63" s="4"/>
      <c r="I63" s="90"/>
      <c r="J63" s="207"/>
      <c r="K63" s="227"/>
      <c r="L63" s="90"/>
      <c r="M63" s="207"/>
      <c r="N63" s="227"/>
    </row>
    <row r="64" spans="1:14" ht="13.5" thickBot="1">
      <c r="A64" s="6"/>
      <c r="B64" s="6"/>
      <c r="C64" s="6"/>
      <c r="D64" s="6"/>
      <c r="E64" s="26" t="s">
        <v>153</v>
      </c>
      <c r="F64" s="102"/>
      <c r="G64" s="103"/>
      <c r="H64" s="104" t="e">
        <f>SUM(#REF!+H28+H62)</f>
        <v>#REF!</v>
      </c>
      <c r="I64" s="231">
        <f>I34+I54+I16</f>
        <v>68</v>
      </c>
      <c r="J64" s="232">
        <f>SUM(J54+J34+J16)</f>
        <v>63.2</v>
      </c>
      <c r="K64" s="231">
        <f>SUM(K54+K34+K16)</f>
        <v>20</v>
      </c>
      <c r="L64" s="233">
        <f>L16+L34+L54+L62</f>
        <v>55869</v>
      </c>
      <c r="M64" s="234">
        <f>SUM(M62+M54+M34+M16)</f>
        <v>37382.67</v>
      </c>
      <c r="N64" s="233">
        <f>SUM(N62+N54+N34+N16)</f>
        <v>55153</v>
      </c>
    </row>
    <row r="65" spans="1:14" ht="4.5" customHeight="1" thickBot="1">
      <c r="A65" s="6"/>
      <c r="B65" s="5"/>
      <c r="C65" s="5"/>
      <c r="D65" s="5"/>
      <c r="E65" s="14"/>
      <c r="F65" s="4"/>
      <c r="G65" s="4"/>
      <c r="H65" s="4"/>
      <c r="I65" s="213"/>
      <c r="J65" s="209"/>
      <c r="K65" s="91"/>
      <c r="L65" s="90"/>
      <c r="M65" s="207"/>
      <c r="N65" s="227"/>
    </row>
    <row r="66" spans="1:14" ht="13.5" thickBot="1">
      <c r="A66" s="7">
        <v>2</v>
      </c>
      <c r="B66" s="7"/>
      <c r="C66" s="7"/>
      <c r="D66" s="7"/>
      <c r="E66" s="8" t="s">
        <v>154</v>
      </c>
      <c r="G66" s="10"/>
      <c r="I66" s="90"/>
      <c r="J66" s="207"/>
      <c r="K66" s="227"/>
      <c r="L66" s="90"/>
      <c r="M66" s="207"/>
      <c r="N66" s="227"/>
    </row>
    <row r="67" spans="1:14" ht="3" customHeight="1" thickBot="1">
      <c r="A67" s="34"/>
      <c r="B67" s="34"/>
      <c r="C67" s="34"/>
      <c r="D67" s="34"/>
      <c r="I67" s="90"/>
      <c r="J67" s="207"/>
      <c r="K67" s="227"/>
      <c r="L67" s="90"/>
      <c r="M67" s="207"/>
      <c r="N67" s="227"/>
    </row>
    <row r="68" spans="1:14" ht="13.5" thickBot="1">
      <c r="A68" s="34"/>
      <c r="B68" s="34"/>
      <c r="C68" s="34"/>
      <c r="D68" s="34"/>
      <c r="E68" s="101" t="s">
        <v>420</v>
      </c>
      <c r="G68" s="10"/>
      <c r="I68" s="90"/>
      <c r="J68" s="207"/>
      <c r="K68" s="227"/>
      <c r="L68" s="90"/>
      <c r="M68" s="207"/>
      <c r="N68" s="227"/>
    </row>
    <row r="69" spans="1:14" ht="12.75">
      <c r="A69" s="33">
        <v>37</v>
      </c>
      <c r="B69" s="33">
        <v>2329</v>
      </c>
      <c r="C69" s="33">
        <v>3312</v>
      </c>
      <c r="D69" s="33"/>
      <c r="E69" s="464" t="s">
        <v>657</v>
      </c>
      <c r="F69" s="11"/>
      <c r="G69" s="12"/>
      <c r="H69" s="11"/>
      <c r="I69" s="187">
        <v>0</v>
      </c>
      <c r="J69" s="217">
        <v>40.4</v>
      </c>
      <c r="K69" s="421">
        <v>0</v>
      </c>
      <c r="L69" s="90"/>
      <c r="M69" s="207"/>
      <c r="N69" s="227"/>
    </row>
    <row r="70" spans="1:14" ht="12.75">
      <c r="A70" s="83">
        <v>38</v>
      </c>
      <c r="B70" s="83">
        <v>5151</v>
      </c>
      <c r="C70" s="83">
        <v>3313</v>
      </c>
      <c r="D70" s="83"/>
      <c r="E70" s="67" t="s">
        <v>290</v>
      </c>
      <c r="F70" s="67"/>
      <c r="G70" s="9"/>
      <c r="H70" s="123"/>
      <c r="I70" s="213"/>
      <c r="J70" s="209"/>
      <c r="K70" s="426"/>
      <c r="L70" s="189">
        <v>77</v>
      </c>
      <c r="M70" s="215">
        <v>19.05</v>
      </c>
      <c r="N70" s="423">
        <v>24</v>
      </c>
    </row>
    <row r="71" spans="1:14" ht="12.75">
      <c r="A71" s="33">
        <v>38</v>
      </c>
      <c r="B71" s="33">
        <v>5153</v>
      </c>
      <c r="C71" s="33">
        <v>3313</v>
      </c>
      <c r="D71" s="33"/>
      <c r="E71" s="11" t="s">
        <v>291</v>
      </c>
      <c r="F71" s="11"/>
      <c r="G71" s="9"/>
      <c r="H71" s="27"/>
      <c r="I71" s="213"/>
      <c r="J71" s="209"/>
      <c r="K71" s="426"/>
      <c r="L71" s="189">
        <v>90</v>
      </c>
      <c r="M71" s="215">
        <v>82.4</v>
      </c>
      <c r="N71" s="423">
        <v>120</v>
      </c>
    </row>
    <row r="72" spans="1:14" ht="12.75">
      <c r="A72" s="33">
        <v>38</v>
      </c>
      <c r="B72" s="33">
        <v>5154</v>
      </c>
      <c r="C72" s="33">
        <v>3313</v>
      </c>
      <c r="D72" s="33"/>
      <c r="E72" s="11" t="s">
        <v>292</v>
      </c>
      <c r="F72" s="11"/>
      <c r="G72" s="9"/>
      <c r="H72" s="27"/>
      <c r="I72" s="213"/>
      <c r="J72" s="209"/>
      <c r="K72" s="426"/>
      <c r="L72" s="189">
        <v>70</v>
      </c>
      <c r="M72" s="215">
        <v>22.3</v>
      </c>
      <c r="N72" s="423">
        <v>70</v>
      </c>
    </row>
    <row r="73" spans="1:14" ht="12.75">
      <c r="A73" s="33">
        <v>38</v>
      </c>
      <c r="B73" s="33">
        <v>5169</v>
      </c>
      <c r="C73" s="33">
        <v>3313</v>
      </c>
      <c r="D73" s="33"/>
      <c r="E73" s="11" t="s">
        <v>275</v>
      </c>
      <c r="F73" s="11"/>
      <c r="G73" s="9"/>
      <c r="H73" s="27"/>
      <c r="I73" s="213"/>
      <c r="J73" s="209"/>
      <c r="K73" s="426"/>
      <c r="L73" s="189">
        <v>340</v>
      </c>
      <c r="M73" s="215">
        <v>356.12</v>
      </c>
      <c r="N73" s="423">
        <v>360</v>
      </c>
    </row>
    <row r="74" spans="1:14" ht="12.75">
      <c r="A74" s="33">
        <v>38</v>
      </c>
      <c r="B74" s="33">
        <v>5212</v>
      </c>
      <c r="C74" s="33">
        <v>3313</v>
      </c>
      <c r="D74" s="33"/>
      <c r="E74" s="11" t="s">
        <v>472</v>
      </c>
      <c r="F74" s="11"/>
      <c r="G74" s="9"/>
      <c r="H74" s="27"/>
      <c r="I74" s="213"/>
      <c r="J74" s="209"/>
      <c r="K74" s="426"/>
      <c r="L74" s="214">
        <v>1269</v>
      </c>
      <c r="M74" s="215">
        <v>0</v>
      </c>
      <c r="N74" s="423">
        <v>1309</v>
      </c>
    </row>
    <row r="75" spans="1:14" ht="12.75">
      <c r="A75" s="97">
        <v>38</v>
      </c>
      <c r="B75" s="97"/>
      <c r="C75" s="97"/>
      <c r="D75" s="97"/>
      <c r="E75" s="77" t="s">
        <v>473</v>
      </c>
      <c r="F75" s="11"/>
      <c r="G75" s="9"/>
      <c r="H75" s="27"/>
      <c r="I75" s="213"/>
      <c r="J75" s="209"/>
      <c r="K75" s="426"/>
      <c r="L75" s="216">
        <f>SUM(L70:L74)</f>
        <v>1846</v>
      </c>
      <c r="M75" s="217">
        <f>SUM(M70:M74)</f>
        <v>479.87</v>
      </c>
      <c r="N75" s="421">
        <f>SUM(N70:N74)</f>
        <v>1883</v>
      </c>
    </row>
    <row r="76" spans="1:14" ht="12.75">
      <c r="A76" s="97">
        <v>39</v>
      </c>
      <c r="B76" s="33">
        <v>5221</v>
      </c>
      <c r="C76" s="29">
        <v>3311</v>
      </c>
      <c r="D76" s="29"/>
      <c r="E76" s="188" t="s">
        <v>1092</v>
      </c>
      <c r="F76" s="11"/>
      <c r="G76" s="9"/>
      <c r="H76" s="27"/>
      <c r="I76" s="213"/>
      <c r="J76" s="209"/>
      <c r="K76" s="426"/>
      <c r="L76" s="228">
        <v>5722</v>
      </c>
      <c r="M76" s="221">
        <v>3440</v>
      </c>
      <c r="N76" s="422">
        <v>5925</v>
      </c>
    </row>
    <row r="77" spans="1:14" ht="12.75">
      <c r="A77" s="97">
        <v>40</v>
      </c>
      <c r="B77" s="33">
        <v>5331</v>
      </c>
      <c r="C77" s="33">
        <v>3314</v>
      </c>
      <c r="D77" s="33"/>
      <c r="E77" s="188" t="s">
        <v>792</v>
      </c>
      <c r="F77" s="11"/>
      <c r="G77" s="135"/>
      <c r="H77" s="115"/>
      <c r="I77" s="225"/>
      <c r="J77" s="226"/>
      <c r="K77" s="428"/>
      <c r="L77" s="228">
        <v>3837</v>
      </c>
      <c r="M77" s="221">
        <v>2854</v>
      </c>
      <c r="N77" s="422">
        <v>4000</v>
      </c>
    </row>
    <row r="78" spans="1:14" ht="12.75">
      <c r="A78" s="97">
        <v>40</v>
      </c>
      <c r="B78" s="33">
        <v>5331</v>
      </c>
      <c r="C78" s="33">
        <v>3314</v>
      </c>
      <c r="D78" s="33">
        <v>113</v>
      </c>
      <c r="E78" s="188" t="s">
        <v>792</v>
      </c>
      <c r="F78" s="11"/>
      <c r="G78" s="9"/>
      <c r="H78" s="115"/>
      <c r="I78" s="225"/>
      <c r="J78" s="226"/>
      <c r="K78" s="428"/>
      <c r="L78" s="228">
        <v>1034</v>
      </c>
      <c r="M78" s="221">
        <v>1034</v>
      </c>
      <c r="N78" s="422">
        <v>0</v>
      </c>
    </row>
    <row r="79" spans="1:14" ht="12.75">
      <c r="A79" s="97">
        <v>40</v>
      </c>
      <c r="B79" s="33">
        <v>4122</v>
      </c>
      <c r="C79" s="33"/>
      <c r="D79" s="33">
        <v>113</v>
      </c>
      <c r="E79" s="77" t="s">
        <v>379</v>
      </c>
      <c r="F79" s="11"/>
      <c r="G79" s="9"/>
      <c r="H79" s="115"/>
      <c r="I79" s="228">
        <v>1034</v>
      </c>
      <c r="J79" s="221">
        <v>1034</v>
      </c>
      <c r="K79" s="422">
        <v>0</v>
      </c>
      <c r="L79" s="130"/>
      <c r="M79" s="226"/>
      <c r="N79" s="428"/>
    </row>
    <row r="80" spans="1:14" ht="3.75" customHeight="1">
      <c r="A80" s="97"/>
      <c r="B80" s="33"/>
      <c r="C80" s="33"/>
      <c r="D80" s="33"/>
      <c r="E80" s="77"/>
      <c r="F80" s="11"/>
      <c r="G80" s="9"/>
      <c r="H80" s="115"/>
      <c r="I80" s="93"/>
      <c r="J80" s="245"/>
      <c r="K80" s="432"/>
      <c r="L80" s="129"/>
      <c r="M80" s="226"/>
      <c r="N80" s="428"/>
    </row>
    <row r="81" spans="1:14" ht="12.75">
      <c r="A81" s="29">
        <v>41</v>
      </c>
      <c r="B81" s="33">
        <v>5212</v>
      </c>
      <c r="C81" s="33">
        <v>3311</v>
      </c>
      <c r="D81" s="33"/>
      <c r="E81" s="212" t="s">
        <v>786</v>
      </c>
      <c r="F81" s="11"/>
      <c r="G81" s="9"/>
      <c r="H81" s="115"/>
      <c r="I81" s="93"/>
      <c r="J81" s="245"/>
      <c r="K81" s="432"/>
      <c r="L81" s="119">
        <v>6</v>
      </c>
      <c r="M81" s="220">
        <v>6</v>
      </c>
      <c r="N81" s="424">
        <v>0</v>
      </c>
    </row>
    <row r="82" spans="1:14" ht="12.75">
      <c r="A82" s="29">
        <v>41</v>
      </c>
      <c r="B82" s="33">
        <v>5222</v>
      </c>
      <c r="C82" s="33">
        <v>3311</v>
      </c>
      <c r="D82" s="33"/>
      <c r="E82" s="212" t="s">
        <v>550</v>
      </c>
      <c r="F82" s="11"/>
      <c r="G82" s="9"/>
      <c r="H82" s="115"/>
      <c r="I82" s="93"/>
      <c r="J82" s="245"/>
      <c r="K82" s="432"/>
      <c r="L82" s="119">
        <v>82</v>
      </c>
      <c r="M82" s="220">
        <v>72</v>
      </c>
      <c r="N82" s="424">
        <v>0</v>
      </c>
    </row>
    <row r="83" spans="1:14" ht="12.75">
      <c r="A83" s="29">
        <v>41</v>
      </c>
      <c r="B83" s="33">
        <v>5213</v>
      </c>
      <c r="C83" s="33">
        <v>3311</v>
      </c>
      <c r="D83" s="33"/>
      <c r="E83" s="212" t="s">
        <v>562</v>
      </c>
      <c r="F83" s="11"/>
      <c r="G83" s="9"/>
      <c r="H83" s="115"/>
      <c r="I83" s="93"/>
      <c r="J83" s="245"/>
      <c r="K83" s="432"/>
      <c r="L83" s="119">
        <v>10</v>
      </c>
      <c r="M83" s="220">
        <v>10</v>
      </c>
      <c r="N83" s="424">
        <v>0</v>
      </c>
    </row>
    <row r="84" spans="1:14" ht="12.75">
      <c r="A84" s="29">
        <v>41</v>
      </c>
      <c r="B84" s="33">
        <v>5229</v>
      </c>
      <c r="C84" s="33">
        <v>3312</v>
      </c>
      <c r="D84" s="33"/>
      <c r="E84" s="212" t="s">
        <v>525</v>
      </c>
      <c r="F84" s="77"/>
      <c r="G84" s="9"/>
      <c r="H84" s="27"/>
      <c r="I84" s="213"/>
      <c r="J84" s="209"/>
      <c r="K84" s="426"/>
      <c r="L84" s="214">
        <v>210</v>
      </c>
      <c r="M84" s="215">
        <v>210</v>
      </c>
      <c r="N84" s="423">
        <v>0</v>
      </c>
    </row>
    <row r="85" spans="1:14" ht="12.75">
      <c r="A85" s="29">
        <v>41</v>
      </c>
      <c r="B85" s="33">
        <v>5213</v>
      </c>
      <c r="C85" s="33">
        <v>3312</v>
      </c>
      <c r="D85" s="33"/>
      <c r="E85" s="212" t="s">
        <v>522</v>
      </c>
      <c r="F85" s="77"/>
      <c r="G85" s="9"/>
      <c r="H85" s="27"/>
      <c r="I85" s="213"/>
      <c r="J85" s="209"/>
      <c r="K85" s="426"/>
      <c r="L85" s="214">
        <v>795</v>
      </c>
      <c r="M85" s="215">
        <v>795</v>
      </c>
      <c r="N85" s="423">
        <v>0</v>
      </c>
    </row>
    <row r="86" spans="1:14" ht="12.75">
      <c r="A86" s="29">
        <v>41</v>
      </c>
      <c r="B86" s="33">
        <v>5222</v>
      </c>
      <c r="C86" s="33">
        <v>3312</v>
      </c>
      <c r="D86" s="33"/>
      <c r="E86" s="212" t="s">
        <v>523</v>
      </c>
      <c r="F86" s="77"/>
      <c r="G86" s="9"/>
      <c r="H86" s="27"/>
      <c r="I86" s="213"/>
      <c r="J86" s="209"/>
      <c r="K86" s="426"/>
      <c r="L86" s="214">
        <v>231</v>
      </c>
      <c r="M86" s="215">
        <v>266</v>
      </c>
      <c r="N86" s="423">
        <v>0</v>
      </c>
    </row>
    <row r="87" spans="1:14" ht="12.75">
      <c r="A87" s="29">
        <v>41</v>
      </c>
      <c r="B87" s="33">
        <v>5339</v>
      </c>
      <c r="C87" s="33">
        <v>3312</v>
      </c>
      <c r="D87" s="33"/>
      <c r="E87" s="212" t="s">
        <v>554</v>
      </c>
      <c r="F87" s="77"/>
      <c r="G87" s="9"/>
      <c r="H87" s="27"/>
      <c r="I87" s="213"/>
      <c r="J87" s="209"/>
      <c r="K87" s="426"/>
      <c r="L87" s="214">
        <v>57</v>
      </c>
      <c r="M87" s="215">
        <v>57</v>
      </c>
      <c r="N87" s="423">
        <v>0</v>
      </c>
    </row>
    <row r="88" spans="1:14" ht="12.75">
      <c r="A88" s="29">
        <v>41</v>
      </c>
      <c r="B88" s="33">
        <v>5339</v>
      </c>
      <c r="C88" s="33">
        <v>3316</v>
      </c>
      <c r="D88" s="33"/>
      <c r="E88" s="212" t="s">
        <v>524</v>
      </c>
      <c r="F88" s="77"/>
      <c r="G88" s="9"/>
      <c r="H88" s="27"/>
      <c r="I88" s="213"/>
      <c r="J88" s="209"/>
      <c r="K88" s="426"/>
      <c r="L88" s="214">
        <v>100</v>
      </c>
      <c r="M88" s="215">
        <v>100</v>
      </c>
      <c r="N88" s="423">
        <v>0</v>
      </c>
    </row>
    <row r="89" spans="1:14" ht="12.75">
      <c r="A89" s="29">
        <v>41</v>
      </c>
      <c r="B89" s="33">
        <v>5222</v>
      </c>
      <c r="C89" s="33">
        <v>3316</v>
      </c>
      <c r="D89" s="33"/>
      <c r="E89" s="212" t="s">
        <v>551</v>
      </c>
      <c r="F89" s="77"/>
      <c r="G89" s="9"/>
      <c r="H89" s="27"/>
      <c r="I89" s="213"/>
      <c r="J89" s="209"/>
      <c r="K89" s="426"/>
      <c r="L89" s="214">
        <v>55</v>
      </c>
      <c r="M89" s="215">
        <v>5</v>
      </c>
      <c r="N89" s="423">
        <v>0</v>
      </c>
    </row>
    <row r="90" spans="1:14" ht="12.75">
      <c r="A90" s="29">
        <v>41</v>
      </c>
      <c r="B90" s="33">
        <v>5212</v>
      </c>
      <c r="C90" s="33">
        <v>3316</v>
      </c>
      <c r="D90" s="33"/>
      <c r="E90" s="212" t="s">
        <v>561</v>
      </c>
      <c r="F90" s="77"/>
      <c r="G90" s="9"/>
      <c r="H90" s="27"/>
      <c r="I90" s="213"/>
      <c r="J90" s="209"/>
      <c r="K90" s="426"/>
      <c r="L90" s="214">
        <v>39</v>
      </c>
      <c r="M90" s="215">
        <v>39</v>
      </c>
      <c r="N90" s="423">
        <v>0</v>
      </c>
    </row>
    <row r="91" spans="1:14" ht="12.75">
      <c r="A91" s="29">
        <v>41</v>
      </c>
      <c r="B91" s="33">
        <v>5213</v>
      </c>
      <c r="C91" s="33">
        <v>3316</v>
      </c>
      <c r="D91" s="33"/>
      <c r="E91" s="212" t="s">
        <v>563</v>
      </c>
      <c r="F91" s="77"/>
      <c r="G91" s="9"/>
      <c r="H91" s="27"/>
      <c r="I91" s="213"/>
      <c r="J91" s="209"/>
      <c r="K91" s="426"/>
      <c r="L91" s="214">
        <v>18</v>
      </c>
      <c r="M91" s="215">
        <v>18</v>
      </c>
      <c r="N91" s="423">
        <v>0</v>
      </c>
    </row>
    <row r="92" spans="1:14" ht="12.75">
      <c r="A92" s="29">
        <v>41</v>
      </c>
      <c r="B92" s="33">
        <v>5221</v>
      </c>
      <c r="C92" s="33">
        <v>3317</v>
      </c>
      <c r="D92" s="33"/>
      <c r="E92" s="68" t="s">
        <v>519</v>
      </c>
      <c r="F92" s="77"/>
      <c r="G92" s="9"/>
      <c r="H92" s="27"/>
      <c r="I92" s="213"/>
      <c r="J92" s="209"/>
      <c r="K92" s="426"/>
      <c r="L92" s="214">
        <v>265</v>
      </c>
      <c r="M92" s="215">
        <v>265</v>
      </c>
      <c r="N92" s="423">
        <v>0</v>
      </c>
    </row>
    <row r="93" spans="1:14" ht="12.75">
      <c r="A93" s="29">
        <v>41</v>
      </c>
      <c r="B93" s="33">
        <v>5222</v>
      </c>
      <c r="C93" s="33">
        <v>3317</v>
      </c>
      <c r="D93" s="33"/>
      <c r="E93" s="68" t="s">
        <v>520</v>
      </c>
      <c r="F93" s="77"/>
      <c r="G93" s="9"/>
      <c r="H93" s="27"/>
      <c r="I93" s="213"/>
      <c r="J93" s="209"/>
      <c r="K93" s="426"/>
      <c r="L93" s="214">
        <v>107</v>
      </c>
      <c r="M93" s="215">
        <v>107</v>
      </c>
      <c r="N93" s="423">
        <v>0</v>
      </c>
    </row>
    <row r="94" spans="1:14" ht="12.75">
      <c r="A94" s="29">
        <v>41</v>
      </c>
      <c r="B94" s="33">
        <v>5212</v>
      </c>
      <c r="C94" s="33">
        <v>3317</v>
      </c>
      <c r="D94" s="33"/>
      <c r="E94" s="68" t="s">
        <v>521</v>
      </c>
      <c r="F94" s="77"/>
      <c r="G94" s="9"/>
      <c r="H94" s="27"/>
      <c r="I94" s="213"/>
      <c r="J94" s="209"/>
      <c r="K94" s="426"/>
      <c r="L94" s="214">
        <v>106</v>
      </c>
      <c r="M94" s="215">
        <v>96</v>
      </c>
      <c r="N94" s="423">
        <v>0</v>
      </c>
    </row>
    <row r="95" spans="1:14" ht="12.75">
      <c r="A95" s="29">
        <v>41</v>
      </c>
      <c r="B95" s="33">
        <v>5339</v>
      </c>
      <c r="C95" s="33">
        <v>3317</v>
      </c>
      <c r="D95" s="33"/>
      <c r="E95" s="189" t="s">
        <v>555</v>
      </c>
      <c r="F95" s="77"/>
      <c r="G95" s="9"/>
      <c r="H95" s="27"/>
      <c r="I95" s="213"/>
      <c r="J95" s="209"/>
      <c r="K95" s="426"/>
      <c r="L95" s="214">
        <v>27</v>
      </c>
      <c r="M95" s="215">
        <v>27</v>
      </c>
      <c r="N95" s="423">
        <v>0</v>
      </c>
    </row>
    <row r="96" spans="1:14" ht="12.75">
      <c r="A96" s="29">
        <v>41</v>
      </c>
      <c r="B96" s="33">
        <v>5212</v>
      </c>
      <c r="C96" s="33">
        <v>3319</v>
      </c>
      <c r="D96" s="33"/>
      <c r="E96" s="189" t="s">
        <v>549</v>
      </c>
      <c r="F96" s="77"/>
      <c r="G96" s="9"/>
      <c r="H96" s="27"/>
      <c r="I96" s="213"/>
      <c r="J96" s="209"/>
      <c r="K96" s="426"/>
      <c r="L96" s="214">
        <v>16</v>
      </c>
      <c r="M96" s="215">
        <v>16</v>
      </c>
      <c r="N96" s="423">
        <v>0</v>
      </c>
    </row>
    <row r="97" spans="1:14" ht="12.75">
      <c r="A97" s="29">
        <v>41</v>
      </c>
      <c r="B97" s="33">
        <v>5222</v>
      </c>
      <c r="C97" s="33">
        <v>3319</v>
      </c>
      <c r="D97" s="33"/>
      <c r="E97" s="189" t="s">
        <v>552</v>
      </c>
      <c r="F97" s="77"/>
      <c r="G97" s="9"/>
      <c r="H97" s="27"/>
      <c r="I97" s="213"/>
      <c r="J97" s="209"/>
      <c r="K97" s="426"/>
      <c r="L97" s="214">
        <v>33</v>
      </c>
      <c r="M97" s="215">
        <v>33</v>
      </c>
      <c r="N97" s="423">
        <v>0</v>
      </c>
    </row>
    <row r="98" spans="1:14" ht="12.75">
      <c r="A98" s="29">
        <v>41</v>
      </c>
      <c r="B98" s="33">
        <v>5331</v>
      </c>
      <c r="C98" s="33">
        <v>3319</v>
      </c>
      <c r="D98" s="33"/>
      <c r="E98" s="189" t="s">
        <v>553</v>
      </c>
      <c r="F98" s="77"/>
      <c r="G98" s="9"/>
      <c r="H98" s="27"/>
      <c r="I98" s="213"/>
      <c r="J98" s="209"/>
      <c r="K98" s="426"/>
      <c r="L98" s="214">
        <v>13</v>
      </c>
      <c r="M98" s="215">
        <v>13</v>
      </c>
      <c r="N98" s="423">
        <v>0</v>
      </c>
    </row>
    <row r="99" spans="1:14" ht="12.75">
      <c r="A99" s="29">
        <v>41</v>
      </c>
      <c r="B99" s="33">
        <v>5213</v>
      </c>
      <c r="C99" s="33">
        <v>3319</v>
      </c>
      <c r="D99" s="33"/>
      <c r="E99" s="189" t="s">
        <v>564</v>
      </c>
      <c r="F99" s="77"/>
      <c r="G99" s="9"/>
      <c r="H99" s="27"/>
      <c r="I99" s="213"/>
      <c r="J99" s="209"/>
      <c r="K99" s="426"/>
      <c r="L99" s="214">
        <v>15</v>
      </c>
      <c r="M99" s="215">
        <v>15</v>
      </c>
      <c r="N99" s="423">
        <v>0</v>
      </c>
    </row>
    <row r="100" spans="1:14" ht="12.75">
      <c r="A100" s="29">
        <v>41</v>
      </c>
      <c r="B100" s="33">
        <v>5339</v>
      </c>
      <c r="C100" s="33">
        <v>3319</v>
      </c>
      <c r="D100" s="33"/>
      <c r="E100" s="68" t="s">
        <v>556</v>
      </c>
      <c r="F100" s="77"/>
      <c r="G100" s="9"/>
      <c r="H100" s="27"/>
      <c r="I100" s="213"/>
      <c r="J100" s="209"/>
      <c r="K100" s="426"/>
      <c r="L100" s="214">
        <v>20</v>
      </c>
      <c r="M100" s="215">
        <v>20</v>
      </c>
      <c r="N100" s="423">
        <v>0</v>
      </c>
    </row>
    <row r="101" spans="1:14" ht="12.75">
      <c r="A101" s="97">
        <v>41</v>
      </c>
      <c r="B101" s="33">
        <v>5901</v>
      </c>
      <c r="C101" s="33">
        <v>3319</v>
      </c>
      <c r="D101" s="33"/>
      <c r="E101" s="187" t="s">
        <v>911</v>
      </c>
      <c r="F101" s="77"/>
      <c r="G101" s="9"/>
      <c r="H101" s="27"/>
      <c r="I101" s="213"/>
      <c r="J101" s="209"/>
      <c r="K101" s="426"/>
      <c r="L101" s="216">
        <f>SUM(L81:L100)</f>
        <v>2205</v>
      </c>
      <c r="M101" s="217">
        <f>SUM(M81:M100)</f>
        <v>2170</v>
      </c>
      <c r="N101" s="421">
        <v>2000</v>
      </c>
    </row>
    <row r="102" spans="1:14" ht="3.75" customHeight="1">
      <c r="A102" s="97"/>
      <c r="B102" s="33"/>
      <c r="C102" s="33"/>
      <c r="D102" s="33"/>
      <c r="E102" s="187"/>
      <c r="F102" s="77"/>
      <c r="G102" s="9"/>
      <c r="H102" s="27"/>
      <c r="I102" s="213"/>
      <c r="J102" s="209"/>
      <c r="K102" s="426"/>
      <c r="L102" s="216"/>
      <c r="M102" s="217"/>
      <c r="N102" s="421"/>
    </row>
    <row r="103" spans="1:14" ht="12.75">
      <c r="A103" s="29">
        <v>42</v>
      </c>
      <c r="B103" s="33">
        <v>5221</v>
      </c>
      <c r="C103" s="33">
        <v>3319</v>
      </c>
      <c r="D103" s="33"/>
      <c r="E103" s="119" t="s">
        <v>1119</v>
      </c>
      <c r="F103" s="11"/>
      <c r="G103" s="9"/>
      <c r="H103" s="27"/>
      <c r="I103" s="213"/>
      <c r="J103" s="209"/>
      <c r="K103" s="91"/>
      <c r="L103" s="189">
        <v>0</v>
      </c>
      <c r="M103" s="215">
        <v>0</v>
      </c>
      <c r="N103" s="423">
        <v>120</v>
      </c>
    </row>
    <row r="104" spans="1:14" ht="12.75">
      <c r="A104" s="29">
        <v>42</v>
      </c>
      <c r="B104" s="29">
        <v>5169</v>
      </c>
      <c r="C104" s="29">
        <v>3319</v>
      </c>
      <c r="D104" s="29"/>
      <c r="E104" s="68" t="s">
        <v>275</v>
      </c>
      <c r="F104" s="68"/>
      <c r="G104" s="96"/>
      <c r="H104" s="145"/>
      <c r="I104" s="213"/>
      <c r="J104" s="209"/>
      <c r="K104" s="91"/>
      <c r="L104" s="235">
        <v>0</v>
      </c>
      <c r="M104" s="220">
        <v>0</v>
      </c>
      <c r="N104" s="424">
        <v>60</v>
      </c>
    </row>
    <row r="105" spans="1:14" ht="12.75">
      <c r="A105" s="29">
        <v>42</v>
      </c>
      <c r="B105" s="29">
        <v>5166</v>
      </c>
      <c r="C105" s="29">
        <v>3319</v>
      </c>
      <c r="D105" s="29"/>
      <c r="E105" s="68" t="s">
        <v>914</v>
      </c>
      <c r="F105" s="68"/>
      <c r="G105" s="96"/>
      <c r="H105" s="146"/>
      <c r="I105" s="213"/>
      <c r="J105" s="209"/>
      <c r="K105" s="91"/>
      <c r="L105" s="235">
        <v>0</v>
      </c>
      <c r="M105" s="220">
        <v>0</v>
      </c>
      <c r="N105" s="424">
        <v>2</v>
      </c>
    </row>
    <row r="106" spans="1:14" ht="12.75">
      <c r="A106" s="29">
        <v>42</v>
      </c>
      <c r="B106" s="29">
        <v>5164</v>
      </c>
      <c r="C106" s="29">
        <v>3319</v>
      </c>
      <c r="D106" s="29"/>
      <c r="E106" s="73" t="s">
        <v>311</v>
      </c>
      <c r="F106" s="68"/>
      <c r="G106" s="96"/>
      <c r="H106" s="146"/>
      <c r="I106" s="213"/>
      <c r="J106" s="209"/>
      <c r="K106" s="91"/>
      <c r="L106" s="235">
        <v>0</v>
      </c>
      <c r="M106" s="220">
        <v>0</v>
      </c>
      <c r="N106" s="424">
        <v>5</v>
      </c>
    </row>
    <row r="107" spans="1:14" ht="12.75">
      <c r="A107" s="29">
        <v>42</v>
      </c>
      <c r="B107" s="29">
        <v>5175</v>
      </c>
      <c r="C107" s="29">
        <v>3319</v>
      </c>
      <c r="D107" s="29"/>
      <c r="E107" s="68" t="s">
        <v>298</v>
      </c>
      <c r="F107" s="68"/>
      <c r="G107" s="96"/>
      <c r="H107" s="146"/>
      <c r="I107" s="213"/>
      <c r="J107" s="209"/>
      <c r="K107" s="91"/>
      <c r="L107" s="189">
        <v>0</v>
      </c>
      <c r="M107" s="215">
        <v>0</v>
      </c>
      <c r="N107" s="423">
        <v>2</v>
      </c>
    </row>
    <row r="108" spans="1:14" ht="12.75">
      <c r="A108" s="154">
        <v>42</v>
      </c>
      <c r="B108" s="35">
        <v>2329</v>
      </c>
      <c r="C108" s="35">
        <v>3319</v>
      </c>
      <c r="D108" s="154"/>
      <c r="E108" s="73" t="s">
        <v>912</v>
      </c>
      <c r="F108" s="308"/>
      <c r="G108" s="96"/>
      <c r="H108" s="146"/>
      <c r="I108" s="255">
        <v>0</v>
      </c>
      <c r="J108" s="256">
        <v>0</v>
      </c>
      <c r="K108" s="442">
        <v>15</v>
      </c>
      <c r="L108" s="213"/>
      <c r="M108" s="209"/>
      <c r="N108" s="91"/>
    </row>
    <row r="109" spans="1:14" ht="12.75">
      <c r="A109" s="97">
        <v>42</v>
      </c>
      <c r="B109" s="33"/>
      <c r="C109" s="33"/>
      <c r="D109" s="33"/>
      <c r="E109" s="187" t="s">
        <v>906</v>
      </c>
      <c r="F109" s="11"/>
      <c r="G109" s="135"/>
      <c r="H109" s="71"/>
      <c r="I109" s="187">
        <f>SUM(I108:I108)</f>
        <v>0</v>
      </c>
      <c r="J109" s="217">
        <f>SUM(J108:J108)</f>
        <v>0</v>
      </c>
      <c r="K109" s="187">
        <f>SUM(K108:K108)</f>
        <v>15</v>
      </c>
      <c r="L109" s="216">
        <f>SUM(L103:L108)</f>
        <v>0</v>
      </c>
      <c r="M109" s="217">
        <f>SUM(M103:M108)</f>
        <v>0</v>
      </c>
      <c r="N109" s="421">
        <f>SUM(N103:N108)</f>
        <v>189</v>
      </c>
    </row>
    <row r="110" spans="9:14" ht="3.75" customHeight="1">
      <c r="I110" s="505"/>
      <c r="J110" s="300"/>
      <c r="K110" s="506"/>
      <c r="L110" s="90"/>
      <c r="M110" s="207"/>
      <c r="N110" s="227"/>
    </row>
    <row r="111" spans="1:14" ht="12.75">
      <c r="A111" s="29">
        <v>43</v>
      </c>
      <c r="B111" s="29">
        <v>5169</v>
      </c>
      <c r="C111" s="29">
        <v>3319</v>
      </c>
      <c r="D111" s="29"/>
      <c r="E111" s="68" t="s">
        <v>275</v>
      </c>
      <c r="F111" s="68"/>
      <c r="G111" s="96"/>
      <c r="H111" s="145"/>
      <c r="I111" s="213"/>
      <c r="J111" s="209"/>
      <c r="K111" s="91"/>
      <c r="L111" s="235">
        <v>0</v>
      </c>
      <c r="M111" s="220">
        <v>0</v>
      </c>
      <c r="N111" s="424">
        <v>60</v>
      </c>
    </row>
    <row r="112" spans="1:14" ht="12.75">
      <c r="A112" s="29">
        <v>43</v>
      </c>
      <c r="B112" s="29">
        <v>5021</v>
      </c>
      <c r="C112" s="29">
        <v>3319</v>
      </c>
      <c r="D112" s="29"/>
      <c r="E112" s="68" t="s">
        <v>915</v>
      </c>
      <c r="F112" s="68"/>
      <c r="G112" s="96"/>
      <c r="H112" s="146"/>
      <c r="I112" s="213"/>
      <c r="J112" s="209"/>
      <c r="K112" s="91"/>
      <c r="L112" s="235">
        <v>0</v>
      </c>
      <c r="M112" s="220">
        <v>0</v>
      </c>
      <c r="N112" s="424">
        <v>5</v>
      </c>
    </row>
    <row r="113" spans="1:14" ht="12.75">
      <c r="A113" s="29">
        <v>43</v>
      </c>
      <c r="B113" s="29">
        <v>5164</v>
      </c>
      <c r="C113" s="29">
        <v>3319</v>
      </c>
      <c r="D113" s="29"/>
      <c r="E113" s="73" t="s">
        <v>311</v>
      </c>
      <c r="F113" s="68"/>
      <c r="G113" s="96"/>
      <c r="H113" s="146"/>
      <c r="I113" s="213"/>
      <c r="J113" s="209"/>
      <c r="K113" s="91"/>
      <c r="L113" s="235">
        <v>0</v>
      </c>
      <c r="M113" s="220">
        <v>0</v>
      </c>
      <c r="N113" s="424">
        <v>3</v>
      </c>
    </row>
    <row r="114" spans="1:14" ht="12.75">
      <c r="A114" s="97">
        <v>43</v>
      </c>
      <c r="B114" s="33"/>
      <c r="C114" s="33"/>
      <c r="D114" s="33"/>
      <c r="E114" s="77" t="s">
        <v>907</v>
      </c>
      <c r="F114" s="11"/>
      <c r="G114" s="12"/>
      <c r="H114" s="71"/>
      <c r="I114" s="187">
        <v>0</v>
      </c>
      <c r="J114" s="217">
        <v>0</v>
      </c>
      <c r="K114" s="187">
        <v>0</v>
      </c>
      <c r="L114" s="216">
        <f>SUM(L111:L113)</f>
        <v>0</v>
      </c>
      <c r="M114" s="217">
        <f>SUM(M111:M113)</f>
        <v>0</v>
      </c>
      <c r="N114" s="421">
        <f>SUM(N111:N113)</f>
        <v>68</v>
      </c>
    </row>
    <row r="115" spans="1:14" ht="3" customHeight="1">
      <c r="A115" s="6"/>
      <c r="B115" s="5"/>
      <c r="C115" s="5"/>
      <c r="D115" s="5"/>
      <c r="E115" s="14"/>
      <c r="F115" s="4"/>
      <c r="G115" s="9"/>
      <c r="H115" s="17"/>
      <c r="I115" s="505"/>
      <c r="J115" s="300"/>
      <c r="K115" s="506"/>
      <c r="L115" s="291"/>
      <c r="M115" s="242"/>
      <c r="N115" s="291"/>
    </row>
    <row r="116" spans="1:14" ht="12.75">
      <c r="A116" s="97">
        <v>45</v>
      </c>
      <c r="B116" s="33">
        <v>5169</v>
      </c>
      <c r="C116" s="33">
        <v>3319</v>
      </c>
      <c r="D116" s="33"/>
      <c r="E116" s="77" t="s">
        <v>156</v>
      </c>
      <c r="F116" s="11"/>
      <c r="G116" s="9"/>
      <c r="H116" s="27"/>
      <c r="I116" s="213"/>
      <c r="J116" s="209"/>
      <c r="K116" s="426"/>
      <c r="L116" s="187">
        <v>127</v>
      </c>
      <c r="M116" s="217">
        <v>60.26</v>
      </c>
      <c r="N116" s="421">
        <v>150</v>
      </c>
    </row>
    <row r="117" spans="1:14" ht="3.75" customHeight="1">
      <c r="A117" s="11"/>
      <c r="B117" s="11"/>
      <c r="C117" s="11"/>
      <c r="D117" s="11"/>
      <c r="E117" s="11"/>
      <c r="I117" s="90"/>
      <c r="J117" s="207"/>
      <c r="K117" s="427"/>
      <c r="L117" s="189"/>
      <c r="M117" s="215"/>
      <c r="N117" s="423"/>
    </row>
    <row r="118" spans="1:14" ht="12.75">
      <c r="A118" s="29">
        <v>46</v>
      </c>
      <c r="B118" s="33">
        <v>5169</v>
      </c>
      <c r="C118" s="33">
        <v>3319</v>
      </c>
      <c r="D118" s="33"/>
      <c r="E118" s="68" t="s">
        <v>275</v>
      </c>
      <c r="F118" s="11"/>
      <c r="G118" s="9"/>
      <c r="H118" s="123"/>
      <c r="I118" s="213"/>
      <c r="J118" s="209"/>
      <c r="K118" s="426"/>
      <c r="L118" s="189">
        <v>95</v>
      </c>
      <c r="M118" s="215">
        <v>64.4</v>
      </c>
      <c r="N118" s="423">
        <v>0</v>
      </c>
    </row>
    <row r="119" spans="1:14" ht="12.75">
      <c r="A119" s="29">
        <v>46</v>
      </c>
      <c r="B119" s="33">
        <v>5213</v>
      </c>
      <c r="C119" s="33">
        <v>3313</v>
      </c>
      <c r="D119" s="33"/>
      <c r="E119" s="189" t="s">
        <v>449</v>
      </c>
      <c r="F119" s="11"/>
      <c r="G119" s="9"/>
      <c r="H119" s="27"/>
      <c r="I119" s="213"/>
      <c r="J119" s="209"/>
      <c r="K119" s="426"/>
      <c r="L119" s="189">
        <v>230</v>
      </c>
      <c r="M119" s="215">
        <v>230</v>
      </c>
      <c r="N119" s="423">
        <v>0</v>
      </c>
    </row>
    <row r="120" spans="1:14" ht="12.75">
      <c r="A120" s="29">
        <v>46</v>
      </c>
      <c r="B120" s="33">
        <v>5339</v>
      </c>
      <c r="C120" s="33">
        <v>3319</v>
      </c>
      <c r="D120" s="33"/>
      <c r="E120" s="68" t="s">
        <v>456</v>
      </c>
      <c r="F120" s="11"/>
      <c r="G120" s="9"/>
      <c r="H120" s="27"/>
      <c r="I120" s="213"/>
      <c r="J120" s="209"/>
      <c r="K120" s="426"/>
      <c r="L120" s="189">
        <v>30</v>
      </c>
      <c r="M120" s="215">
        <v>30</v>
      </c>
      <c r="N120" s="423">
        <v>0</v>
      </c>
    </row>
    <row r="121" spans="1:14" ht="12.75">
      <c r="A121" s="29">
        <v>46</v>
      </c>
      <c r="B121" s="33">
        <v>5139</v>
      </c>
      <c r="C121" s="33">
        <v>3319</v>
      </c>
      <c r="D121" s="33"/>
      <c r="E121" s="68" t="s">
        <v>271</v>
      </c>
      <c r="F121" s="11"/>
      <c r="G121" s="9"/>
      <c r="H121" s="27"/>
      <c r="I121" s="213"/>
      <c r="J121" s="209"/>
      <c r="K121" s="426"/>
      <c r="L121" s="189">
        <v>10</v>
      </c>
      <c r="M121" s="215">
        <v>0.7</v>
      </c>
      <c r="N121" s="423">
        <v>0</v>
      </c>
    </row>
    <row r="122" spans="1:14" ht="12.75">
      <c r="A122" s="29">
        <v>46</v>
      </c>
      <c r="B122" s="33">
        <v>5021</v>
      </c>
      <c r="C122" s="33">
        <v>3319</v>
      </c>
      <c r="D122" s="33"/>
      <c r="E122" s="68" t="s">
        <v>265</v>
      </c>
      <c r="F122" s="11"/>
      <c r="G122" s="9"/>
      <c r="H122" s="27"/>
      <c r="I122" s="213"/>
      <c r="J122" s="209"/>
      <c r="K122" s="426"/>
      <c r="L122" s="189">
        <v>5</v>
      </c>
      <c r="M122" s="215">
        <v>0</v>
      </c>
      <c r="N122" s="423">
        <v>0</v>
      </c>
    </row>
    <row r="123" spans="1:14" ht="12.75">
      <c r="A123" s="97">
        <v>46</v>
      </c>
      <c r="B123" s="33"/>
      <c r="C123" s="33"/>
      <c r="D123" s="33"/>
      <c r="E123" s="77" t="s">
        <v>158</v>
      </c>
      <c r="F123" s="11"/>
      <c r="G123" s="9"/>
      <c r="H123" s="27"/>
      <c r="I123" s="213"/>
      <c r="J123" s="209"/>
      <c r="K123" s="426"/>
      <c r="L123" s="187">
        <f>SUM(L122+L121+L120+L119+L118)</f>
        <v>370</v>
      </c>
      <c r="M123" s="236">
        <v>325</v>
      </c>
      <c r="N123" s="421">
        <f>SUM(N118:N122)</f>
        <v>0</v>
      </c>
    </row>
    <row r="124" spans="1:14" ht="3" customHeight="1">
      <c r="A124" s="97"/>
      <c r="B124" s="33"/>
      <c r="C124" s="33"/>
      <c r="D124" s="33"/>
      <c r="E124" s="77"/>
      <c r="F124" s="11"/>
      <c r="G124" s="9"/>
      <c r="H124" s="27"/>
      <c r="I124" s="213"/>
      <c r="J124" s="209"/>
      <c r="K124" s="426"/>
      <c r="L124" s="189"/>
      <c r="M124" s="215"/>
      <c r="N124" s="423"/>
    </row>
    <row r="125" spans="1:14" ht="12.75">
      <c r="A125" s="29">
        <v>47</v>
      </c>
      <c r="B125" s="33">
        <v>5137</v>
      </c>
      <c r="C125" s="33">
        <v>3317</v>
      </c>
      <c r="D125" s="33"/>
      <c r="E125" s="68" t="s">
        <v>293</v>
      </c>
      <c r="F125" s="11"/>
      <c r="G125" s="9"/>
      <c r="H125" s="27"/>
      <c r="I125" s="213"/>
      <c r="J125" s="209"/>
      <c r="K125" s="426"/>
      <c r="L125" s="189">
        <v>5</v>
      </c>
      <c r="M125" s="215">
        <v>0</v>
      </c>
      <c r="N125" s="423">
        <v>5</v>
      </c>
    </row>
    <row r="126" spans="1:14" ht="12.75">
      <c r="A126" s="29">
        <v>47</v>
      </c>
      <c r="B126" s="33">
        <v>5139</v>
      </c>
      <c r="C126" s="33">
        <v>3317</v>
      </c>
      <c r="D126" s="33"/>
      <c r="E126" s="68" t="s">
        <v>271</v>
      </c>
      <c r="F126" s="11"/>
      <c r="G126" s="9"/>
      <c r="H126" s="27"/>
      <c r="I126" s="213"/>
      <c r="J126" s="209"/>
      <c r="K126" s="426"/>
      <c r="L126" s="189">
        <v>5</v>
      </c>
      <c r="M126" s="215">
        <v>0.3</v>
      </c>
      <c r="N126" s="423">
        <v>5</v>
      </c>
    </row>
    <row r="127" spans="1:14" ht="12.75">
      <c r="A127" s="29">
        <v>47</v>
      </c>
      <c r="B127" s="33">
        <v>5169</v>
      </c>
      <c r="C127" s="33">
        <v>3317</v>
      </c>
      <c r="D127" s="33"/>
      <c r="E127" s="68" t="s">
        <v>294</v>
      </c>
      <c r="F127" s="11"/>
      <c r="G127" s="9"/>
      <c r="H127" s="27"/>
      <c r="I127" s="213"/>
      <c r="J127" s="209"/>
      <c r="K127" s="426"/>
      <c r="L127" s="189">
        <v>23</v>
      </c>
      <c r="M127" s="215">
        <v>2</v>
      </c>
      <c r="N127" s="423">
        <v>26</v>
      </c>
    </row>
    <row r="128" spans="1:14" ht="12.75">
      <c r="A128" s="29">
        <v>47</v>
      </c>
      <c r="B128" s="33">
        <v>5175</v>
      </c>
      <c r="C128" s="33">
        <v>3317</v>
      </c>
      <c r="D128" s="33"/>
      <c r="E128" s="68" t="s">
        <v>298</v>
      </c>
      <c r="F128" s="11"/>
      <c r="G128" s="9"/>
      <c r="H128" s="27"/>
      <c r="I128" s="213"/>
      <c r="J128" s="209"/>
      <c r="K128" s="426"/>
      <c r="L128" s="189">
        <v>2</v>
      </c>
      <c r="M128" s="215">
        <v>1.1</v>
      </c>
      <c r="N128" s="423">
        <v>4</v>
      </c>
    </row>
    <row r="129" spans="1:14" ht="12.75">
      <c r="A129" s="29">
        <v>47</v>
      </c>
      <c r="B129" s="33">
        <v>5021</v>
      </c>
      <c r="C129" s="33">
        <v>3317</v>
      </c>
      <c r="D129" s="33"/>
      <c r="E129" s="68" t="s">
        <v>265</v>
      </c>
      <c r="F129" s="11"/>
      <c r="G129" s="9"/>
      <c r="H129" s="27"/>
      <c r="I129" s="213"/>
      <c r="J129" s="209"/>
      <c r="K129" s="426"/>
      <c r="L129" s="189">
        <v>15</v>
      </c>
      <c r="M129" s="215">
        <v>0</v>
      </c>
      <c r="N129" s="423">
        <v>10</v>
      </c>
    </row>
    <row r="130" spans="1:14" ht="12.75">
      <c r="A130" s="97">
        <v>47</v>
      </c>
      <c r="B130" s="97"/>
      <c r="C130" s="97"/>
      <c r="D130" s="97"/>
      <c r="E130" s="77" t="s">
        <v>295</v>
      </c>
      <c r="F130" s="11"/>
      <c r="G130" s="9"/>
      <c r="H130" s="27"/>
      <c r="I130" s="213"/>
      <c r="J130" s="209"/>
      <c r="K130" s="426"/>
      <c r="L130" s="187">
        <f>SUM(L125:L129)</f>
        <v>50</v>
      </c>
      <c r="M130" s="217">
        <v>3.2</v>
      </c>
      <c r="N130" s="421">
        <f>SUM(N125:N129)</f>
        <v>50</v>
      </c>
    </row>
    <row r="131" spans="1:14" ht="3" customHeight="1">
      <c r="A131" s="33"/>
      <c r="B131" s="33"/>
      <c r="C131" s="33"/>
      <c r="D131" s="33"/>
      <c r="E131" s="11"/>
      <c r="F131" s="11"/>
      <c r="G131" s="9"/>
      <c r="H131" s="27"/>
      <c r="I131" s="213"/>
      <c r="J131" s="209"/>
      <c r="K131" s="426"/>
      <c r="L131" s="189"/>
      <c r="M131" s="215"/>
      <c r="N131" s="423"/>
    </row>
    <row r="132" spans="1:14" ht="12.75">
      <c r="A132" s="33">
        <v>48</v>
      </c>
      <c r="B132" s="33">
        <v>5139</v>
      </c>
      <c r="C132" s="33">
        <v>3319</v>
      </c>
      <c r="D132" s="33"/>
      <c r="E132" s="11" t="s">
        <v>271</v>
      </c>
      <c r="F132" s="11"/>
      <c r="G132" s="9"/>
      <c r="H132" s="27"/>
      <c r="I132" s="213"/>
      <c r="J132" s="209"/>
      <c r="K132" s="426"/>
      <c r="L132" s="189">
        <v>5</v>
      </c>
      <c r="M132" s="215">
        <v>0</v>
      </c>
      <c r="N132" s="423">
        <v>0</v>
      </c>
    </row>
    <row r="133" spans="1:14" ht="12.75">
      <c r="A133" s="33">
        <v>48</v>
      </c>
      <c r="B133" s="33">
        <v>5169</v>
      </c>
      <c r="C133" s="33">
        <v>3319</v>
      </c>
      <c r="D133" s="33"/>
      <c r="E133" s="11" t="s">
        <v>275</v>
      </c>
      <c r="F133" s="11"/>
      <c r="G133" s="9"/>
      <c r="H133" s="4"/>
      <c r="I133" s="213"/>
      <c r="J133" s="209"/>
      <c r="K133" s="426"/>
      <c r="L133" s="189">
        <v>80</v>
      </c>
      <c r="M133" s="215">
        <v>5</v>
      </c>
      <c r="N133" s="423">
        <v>0</v>
      </c>
    </row>
    <row r="134" spans="1:14" ht="12.75">
      <c r="A134" s="33">
        <v>48</v>
      </c>
      <c r="B134" s="33">
        <v>5175</v>
      </c>
      <c r="C134" s="33">
        <v>3319</v>
      </c>
      <c r="D134" s="33"/>
      <c r="E134" s="11" t="s">
        <v>298</v>
      </c>
      <c r="F134" s="11"/>
      <c r="G134" s="9"/>
      <c r="H134" s="4"/>
      <c r="I134" s="213"/>
      <c r="J134" s="209"/>
      <c r="K134" s="426"/>
      <c r="L134" s="189">
        <v>10</v>
      </c>
      <c r="M134" s="215">
        <v>0</v>
      </c>
      <c r="N134" s="423">
        <v>0</v>
      </c>
    </row>
    <row r="135" spans="1:14" ht="12.75">
      <c r="A135" s="33">
        <v>48</v>
      </c>
      <c r="B135" s="33">
        <v>5194</v>
      </c>
      <c r="C135" s="33">
        <v>3319</v>
      </c>
      <c r="D135" s="33"/>
      <c r="E135" s="11" t="s">
        <v>299</v>
      </c>
      <c r="F135" s="11"/>
      <c r="G135" s="9"/>
      <c r="H135" s="4"/>
      <c r="I135" s="213"/>
      <c r="J135" s="209"/>
      <c r="K135" s="426"/>
      <c r="L135" s="189">
        <v>5</v>
      </c>
      <c r="M135" s="215">
        <v>0</v>
      </c>
      <c r="N135" s="423">
        <v>0</v>
      </c>
    </row>
    <row r="136" spans="1:14" ht="12.75">
      <c r="A136" s="97">
        <v>48</v>
      </c>
      <c r="B136" s="97"/>
      <c r="C136" s="97"/>
      <c r="D136" s="97"/>
      <c r="E136" s="187" t="s">
        <v>296</v>
      </c>
      <c r="F136" s="11"/>
      <c r="G136" s="9"/>
      <c r="H136" s="4"/>
      <c r="I136" s="213"/>
      <c r="J136" s="209"/>
      <c r="K136" s="426"/>
      <c r="L136" s="187">
        <f>SUM(L132:L135)</f>
        <v>100</v>
      </c>
      <c r="M136" s="217">
        <f>SUM(M132:M135)</f>
        <v>5</v>
      </c>
      <c r="N136" s="421">
        <f>SUM(N132:N135)</f>
        <v>0</v>
      </c>
    </row>
    <row r="137" spans="1:14" ht="12.75">
      <c r="A137" s="97">
        <v>49</v>
      </c>
      <c r="B137" s="33">
        <v>4118</v>
      </c>
      <c r="C137" s="33"/>
      <c r="D137" s="33">
        <v>95313</v>
      </c>
      <c r="E137" s="77" t="s">
        <v>159</v>
      </c>
      <c r="F137" s="33"/>
      <c r="G137" s="134"/>
      <c r="I137" s="187">
        <v>80</v>
      </c>
      <c r="J137" s="217">
        <v>85.614</v>
      </c>
      <c r="K137" s="421">
        <v>0</v>
      </c>
      <c r="L137" s="90"/>
      <c r="M137" s="207"/>
      <c r="N137" s="427"/>
    </row>
    <row r="138" spans="1:14" ht="12.75">
      <c r="A138" s="97">
        <v>50</v>
      </c>
      <c r="B138" s="33">
        <v>2132</v>
      </c>
      <c r="C138" s="33">
        <v>2219</v>
      </c>
      <c r="D138" s="33"/>
      <c r="E138" s="187" t="s">
        <v>475</v>
      </c>
      <c r="F138" s="33"/>
      <c r="G138" s="134"/>
      <c r="I138" s="187">
        <v>255</v>
      </c>
      <c r="J138" s="217">
        <v>255</v>
      </c>
      <c r="K138" s="421">
        <v>0</v>
      </c>
      <c r="L138" s="90"/>
      <c r="M138" s="207"/>
      <c r="N138" s="427"/>
    </row>
    <row r="139" spans="1:14" ht="12.75">
      <c r="A139" s="97">
        <v>51</v>
      </c>
      <c r="B139" s="33">
        <v>2132</v>
      </c>
      <c r="C139" s="33">
        <v>3613</v>
      </c>
      <c r="D139" s="33"/>
      <c r="E139" s="191" t="s">
        <v>474</v>
      </c>
      <c r="F139" s="33"/>
      <c r="G139" s="134"/>
      <c r="I139" s="187">
        <v>6</v>
      </c>
      <c r="J139" s="217">
        <v>1</v>
      </c>
      <c r="K139" s="421">
        <v>6</v>
      </c>
      <c r="L139" s="90"/>
      <c r="M139" s="207"/>
      <c r="N139" s="427"/>
    </row>
    <row r="140" spans="1:14" ht="3" customHeight="1">
      <c r="A140" s="97"/>
      <c r="B140" s="33"/>
      <c r="C140" s="33"/>
      <c r="D140" s="33"/>
      <c r="E140" s="71"/>
      <c r="F140" s="33"/>
      <c r="G140" s="134"/>
      <c r="I140" s="187"/>
      <c r="J140" s="217"/>
      <c r="K140" s="421"/>
      <c r="L140" s="90"/>
      <c r="M140" s="207"/>
      <c r="N140" s="427"/>
    </row>
    <row r="141" spans="1:14" ht="12.75">
      <c r="A141" s="97">
        <v>52</v>
      </c>
      <c r="B141" s="33">
        <v>2329</v>
      </c>
      <c r="C141" s="33">
        <v>3319</v>
      </c>
      <c r="D141" s="33"/>
      <c r="E141" s="73" t="s">
        <v>912</v>
      </c>
      <c r="F141" s="504"/>
      <c r="G141" s="518"/>
      <c r="H141" s="382"/>
      <c r="I141" s="189">
        <v>420</v>
      </c>
      <c r="J141" s="215">
        <v>296.7</v>
      </c>
      <c r="K141" s="423">
        <v>420</v>
      </c>
      <c r="L141" s="90"/>
      <c r="M141" s="207"/>
      <c r="N141" s="427"/>
    </row>
    <row r="142" spans="1:14" ht="12.75">
      <c r="A142" s="97">
        <v>52</v>
      </c>
      <c r="B142" s="33">
        <v>2131</v>
      </c>
      <c r="C142" s="33">
        <v>2140</v>
      </c>
      <c r="D142" s="33"/>
      <c r="E142" s="513" t="s">
        <v>908</v>
      </c>
      <c r="F142" s="519"/>
      <c r="G142" s="520"/>
      <c r="H142" s="521"/>
      <c r="I142" s="189">
        <v>220</v>
      </c>
      <c r="J142" s="215">
        <v>306.8</v>
      </c>
      <c r="K142" s="423">
        <v>300</v>
      </c>
      <c r="L142" s="522"/>
      <c r="M142" s="207"/>
      <c r="N142" s="427"/>
    </row>
    <row r="143" spans="1:14" ht="12.75">
      <c r="A143" s="97">
        <v>52</v>
      </c>
      <c r="B143" s="33">
        <v>4113</v>
      </c>
      <c r="C143" s="33"/>
      <c r="D143" s="33">
        <v>90190</v>
      </c>
      <c r="E143" s="513" t="s">
        <v>559</v>
      </c>
      <c r="F143" s="519"/>
      <c r="G143" s="520"/>
      <c r="H143" s="521"/>
      <c r="I143" s="189">
        <v>220</v>
      </c>
      <c r="J143" s="215">
        <v>220</v>
      </c>
      <c r="K143" s="423">
        <v>0</v>
      </c>
      <c r="L143" s="90"/>
      <c r="M143" s="207"/>
      <c r="N143" s="427"/>
    </row>
    <row r="144" spans="1:14" ht="12.75">
      <c r="A144" s="97">
        <v>52</v>
      </c>
      <c r="B144" s="33">
        <v>5221</v>
      </c>
      <c r="C144" s="33">
        <v>3319</v>
      </c>
      <c r="D144" s="33"/>
      <c r="E144" s="513" t="s">
        <v>1171</v>
      </c>
      <c r="F144" s="519"/>
      <c r="G144" s="520"/>
      <c r="H144" s="521"/>
      <c r="I144" s="213"/>
      <c r="J144" s="209"/>
      <c r="K144" s="426"/>
      <c r="L144" s="189">
        <v>576</v>
      </c>
      <c r="M144" s="215">
        <v>576</v>
      </c>
      <c r="N144" s="423">
        <v>852</v>
      </c>
    </row>
    <row r="145" spans="1:14" ht="12.75">
      <c r="A145" s="97">
        <v>52</v>
      </c>
      <c r="B145" s="33">
        <v>5175</v>
      </c>
      <c r="C145" s="33">
        <v>3319</v>
      </c>
      <c r="D145" s="33"/>
      <c r="E145" s="513" t="s">
        <v>298</v>
      </c>
      <c r="F145" s="519"/>
      <c r="G145" s="520"/>
      <c r="H145" s="521"/>
      <c r="I145" s="213"/>
      <c r="J145" s="209"/>
      <c r="K145" s="426"/>
      <c r="L145" s="189">
        <v>40</v>
      </c>
      <c r="M145" s="215">
        <v>44.26</v>
      </c>
      <c r="N145" s="423">
        <v>50</v>
      </c>
    </row>
    <row r="146" spans="1:14" ht="12.75">
      <c r="A146" s="97">
        <v>52</v>
      </c>
      <c r="B146" s="33">
        <v>5194</v>
      </c>
      <c r="C146" s="33">
        <v>3319</v>
      </c>
      <c r="D146" s="33"/>
      <c r="E146" s="513" t="s">
        <v>910</v>
      </c>
      <c r="F146" s="519"/>
      <c r="G146" s="520"/>
      <c r="H146" s="521"/>
      <c r="I146" s="213"/>
      <c r="J146" s="209"/>
      <c r="K146" s="426"/>
      <c r="L146" s="189">
        <v>6</v>
      </c>
      <c r="M146" s="215">
        <v>0</v>
      </c>
      <c r="N146" s="423">
        <v>6</v>
      </c>
    </row>
    <row r="147" spans="1:14" ht="12.75">
      <c r="A147" s="97">
        <v>52</v>
      </c>
      <c r="B147" s="33">
        <v>5164</v>
      </c>
      <c r="C147" s="33">
        <v>3319</v>
      </c>
      <c r="D147" s="33"/>
      <c r="E147" s="513" t="s">
        <v>311</v>
      </c>
      <c r="F147" s="519"/>
      <c r="G147" s="520"/>
      <c r="H147" s="521"/>
      <c r="I147" s="522"/>
      <c r="J147" s="209"/>
      <c r="K147" s="426"/>
      <c r="L147" s="189">
        <v>18</v>
      </c>
      <c r="M147" s="215">
        <v>17.5</v>
      </c>
      <c r="N147" s="423">
        <v>18</v>
      </c>
    </row>
    <row r="148" spans="1:14" ht="12.75">
      <c r="A148" s="97">
        <v>52</v>
      </c>
      <c r="B148" s="33">
        <v>5169</v>
      </c>
      <c r="C148" s="33">
        <v>3319</v>
      </c>
      <c r="D148" s="33"/>
      <c r="E148" s="513" t="s">
        <v>194</v>
      </c>
      <c r="F148" s="519"/>
      <c r="G148" s="520"/>
      <c r="H148" s="521"/>
      <c r="I148" s="213"/>
      <c r="J148" s="209"/>
      <c r="K148" s="426"/>
      <c r="L148" s="255">
        <v>55</v>
      </c>
      <c r="M148" s="256">
        <v>21.2</v>
      </c>
      <c r="N148" s="442">
        <v>345</v>
      </c>
    </row>
    <row r="149" spans="1:14" ht="12.75">
      <c r="A149" s="97">
        <v>52</v>
      </c>
      <c r="B149" s="33"/>
      <c r="C149" s="33"/>
      <c r="D149" s="33"/>
      <c r="E149" s="71" t="s">
        <v>909</v>
      </c>
      <c r="F149" s="33"/>
      <c r="G149" s="12"/>
      <c r="I149" s="187">
        <f aca="true" t="shared" si="0" ref="I149:N149">SUM(I141:I148)</f>
        <v>860</v>
      </c>
      <c r="J149" s="187">
        <f t="shared" si="0"/>
        <v>823.5</v>
      </c>
      <c r="K149" s="187">
        <f t="shared" si="0"/>
        <v>720</v>
      </c>
      <c r="L149" s="187">
        <f t="shared" si="0"/>
        <v>695</v>
      </c>
      <c r="M149" s="236">
        <f t="shared" si="0"/>
        <v>658.96</v>
      </c>
      <c r="N149" s="216">
        <f t="shared" si="0"/>
        <v>1271</v>
      </c>
    </row>
    <row r="150" spans="1:14" ht="3" customHeight="1">
      <c r="A150" s="97"/>
      <c r="B150" s="33"/>
      <c r="C150" s="33"/>
      <c r="D150" s="33"/>
      <c r="E150" s="71"/>
      <c r="F150" s="33"/>
      <c r="G150" s="12"/>
      <c r="I150" s="241"/>
      <c r="J150" s="241"/>
      <c r="K150" s="241"/>
      <c r="L150" s="241"/>
      <c r="M150" s="861"/>
      <c r="N150" s="291"/>
    </row>
    <row r="151" spans="1:14" ht="12.75">
      <c r="A151" s="97">
        <v>55</v>
      </c>
      <c r="B151" s="33">
        <v>5339</v>
      </c>
      <c r="C151" s="33">
        <v>3319</v>
      </c>
      <c r="D151" s="33"/>
      <c r="E151" s="191" t="s">
        <v>1172</v>
      </c>
      <c r="F151" s="33"/>
      <c r="G151" s="12"/>
      <c r="I151" s="241"/>
      <c r="J151" s="241"/>
      <c r="K151" s="241"/>
      <c r="L151" s="187">
        <v>10</v>
      </c>
      <c r="M151" s="236">
        <v>0</v>
      </c>
      <c r="N151" s="216">
        <v>30</v>
      </c>
    </row>
    <row r="152" spans="1:14" ht="3.75" customHeight="1">
      <c r="A152" s="97"/>
      <c r="B152" s="33"/>
      <c r="C152" s="33"/>
      <c r="D152" s="33"/>
      <c r="E152" s="71"/>
      <c r="F152" s="33"/>
      <c r="G152" s="12"/>
      <c r="I152" s="241"/>
      <c r="J152" s="242"/>
      <c r="K152" s="429"/>
      <c r="L152" s="241"/>
      <c r="M152" s="242"/>
      <c r="N152" s="291"/>
    </row>
    <row r="153" spans="1:14" ht="12.75">
      <c r="A153" s="29">
        <v>56</v>
      </c>
      <c r="B153" s="33">
        <v>5221</v>
      </c>
      <c r="C153" s="33">
        <v>3319</v>
      </c>
      <c r="D153" s="33"/>
      <c r="E153" s="119" t="s">
        <v>1119</v>
      </c>
      <c r="F153" s="11"/>
      <c r="G153" s="9"/>
      <c r="H153" s="27"/>
      <c r="I153" s="213"/>
      <c r="J153" s="209"/>
      <c r="K153" s="91"/>
      <c r="L153" s="189">
        <v>0</v>
      </c>
      <c r="M153" s="215">
        <v>0</v>
      </c>
      <c r="N153" s="423">
        <v>344</v>
      </c>
    </row>
    <row r="154" spans="1:14" ht="12.75">
      <c r="A154" s="29">
        <v>56</v>
      </c>
      <c r="B154" s="29">
        <v>5169</v>
      </c>
      <c r="C154" s="29">
        <v>3319</v>
      </c>
      <c r="D154" s="29"/>
      <c r="E154" s="68" t="s">
        <v>275</v>
      </c>
      <c r="F154" s="68"/>
      <c r="G154" s="96"/>
      <c r="H154" s="145"/>
      <c r="I154" s="213"/>
      <c r="J154" s="209"/>
      <c r="K154" s="91"/>
      <c r="L154" s="235">
        <v>0</v>
      </c>
      <c r="M154" s="220">
        <v>0</v>
      </c>
      <c r="N154" s="424">
        <v>75</v>
      </c>
    </row>
    <row r="155" spans="1:14" ht="12.75">
      <c r="A155" s="29">
        <v>56</v>
      </c>
      <c r="B155" s="29">
        <v>5166</v>
      </c>
      <c r="C155" s="29">
        <v>3319</v>
      </c>
      <c r="D155" s="29"/>
      <c r="E155" s="68" t="s">
        <v>914</v>
      </c>
      <c r="F155" s="68"/>
      <c r="G155" s="96"/>
      <c r="H155" s="146"/>
      <c r="I155" s="213"/>
      <c r="J155" s="209"/>
      <c r="K155" s="91"/>
      <c r="L155" s="235">
        <v>0</v>
      </c>
      <c r="M155" s="220">
        <v>0</v>
      </c>
      <c r="N155" s="424">
        <v>2</v>
      </c>
    </row>
    <row r="156" spans="1:14" ht="12.75">
      <c r="A156" s="29">
        <v>56</v>
      </c>
      <c r="B156" s="29">
        <v>5021</v>
      </c>
      <c r="C156" s="29">
        <v>3319</v>
      </c>
      <c r="D156" s="29"/>
      <c r="E156" s="68" t="s">
        <v>915</v>
      </c>
      <c r="F156" s="68"/>
      <c r="G156" s="96"/>
      <c r="H156" s="146"/>
      <c r="I156" s="213"/>
      <c r="J156" s="209"/>
      <c r="K156" s="91"/>
      <c r="L156" s="235">
        <v>0</v>
      </c>
      <c r="M156" s="220">
        <v>0</v>
      </c>
      <c r="N156" s="424">
        <v>3</v>
      </c>
    </row>
    <row r="157" spans="1:14" ht="12.75">
      <c r="A157" s="29">
        <v>56</v>
      </c>
      <c r="B157" s="29">
        <v>5175</v>
      </c>
      <c r="C157" s="29">
        <v>3319</v>
      </c>
      <c r="D157" s="29"/>
      <c r="E157" s="68" t="s">
        <v>298</v>
      </c>
      <c r="F157" s="68"/>
      <c r="G157" s="96"/>
      <c r="H157" s="146"/>
      <c r="I157" s="213"/>
      <c r="J157" s="209"/>
      <c r="K157" s="91"/>
      <c r="L157" s="189">
        <v>0</v>
      </c>
      <c r="M157" s="215">
        <v>0</v>
      </c>
      <c r="N157" s="421">
        <v>2</v>
      </c>
    </row>
    <row r="158" spans="1:14" ht="12.75">
      <c r="A158" s="29">
        <v>56</v>
      </c>
      <c r="B158" s="33">
        <v>2329</v>
      </c>
      <c r="C158" s="33">
        <v>3319</v>
      </c>
      <c r="D158" s="29"/>
      <c r="E158" s="73" t="s">
        <v>912</v>
      </c>
      <c r="F158" s="68"/>
      <c r="G158" s="96"/>
      <c r="H158" s="146"/>
      <c r="I158" s="189">
        <v>0</v>
      </c>
      <c r="J158" s="215">
        <v>0</v>
      </c>
      <c r="K158" s="423">
        <v>15</v>
      </c>
      <c r="L158" s="213"/>
      <c r="M158" s="209"/>
      <c r="N158" s="91"/>
    </row>
    <row r="159" spans="1:14" ht="12.75">
      <c r="A159" s="29">
        <v>56</v>
      </c>
      <c r="B159" s="33">
        <v>2131</v>
      </c>
      <c r="C159" s="29">
        <v>2140</v>
      </c>
      <c r="D159" s="29"/>
      <c r="E159" s="513" t="s">
        <v>908</v>
      </c>
      <c r="F159" s="514"/>
      <c r="G159" s="515"/>
      <c r="H159" s="516"/>
      <c r="I159" s="189">
        <v>0</v>
      </c>
      <c r="J159" s="215">
        <v>0</v>
      </c>
      <c r="K159" s="423">
        <v>30</v>
      </c>
      <c r="L159" s="213"/>
      <c r="M159" s="209"/>
      <c r="N159" s="91"/>
    </row>
    <row r="160" spans="1:14" ht="12.75">
      <c r="A160" s="97">
        <v>56</v>
      </c>
      <c r="B160" s="33"/>
      <c r="C160" s="33"/>
      <c r="D160" s="33"/>
      <c r="E160" s="77" t="s">
        <v>904</v>
      </c>
      <c r="F160" s="11"/>
      <c r="G160" s="9"/>
      <c r="H160" s="71"/>
      <c r="I160" s="254">
        <f>SUM(I158:I159)</f>
        <v>0</v>
      </c>
      <c r="J160" s="247">
        <f>SUM(J158:J159)</f>
        <v>0</v>
      </c>
      <c r="K160" s="187">
        <f>SUM(K158:K159)</f>
        <v>45</v>
      </c>
      <c r="L160" s="216">
        <f>SUM(L153:L157)</f>
        <v>0</v>
      </c>
      <c r="M160" s="217">
        <f>SUM(M153:M157)</f>
        <v>0</v>
      </c>
      <c r="N160" s="421">
        <f>SUM(N153:N157)</f>
        <v>426</v>
      </c>
    </row>
    <row r="161" spans="1:14" ht="3.75" customHeight="1">
      <c r="A161" s="507"/>
      <c r="B161" s="508"/>
      <c r="C161" s="508"/>
      <c r="D161" s="508"/>
      <c r="E161" s="509"/>
      <c r="F161" s="302"/>
      <c r="G161" s="9"/>
      <c r="H161" s="178"/>
      <c r="I161" s="510"/>
      <c r="J161" s="279"/>
      <c r="K161" s="511"/>
      <c r="L161" s="512"/>
      <c r="M161" s="478"/>
      <c r="N161" s="477"/>
    </row>
    <row r="162" spans="1:14" ht="12.75">
      <c r="A162" s="29">
        <v>57</v>
      </c>
      <c r="B162" s="33">
        <v>5221</v>
      </c>
      <c r="C162" s="33">
        <v>3319</v>
      </c>
      <c r="D162" s="33"/>
      <c r="E162" s="119" t="s">
        <v>1119</v>
      </c>
      <c r="F162" s="11"/>
      <c r="G162" s="9"/>
      <c r="H162" s="27"/>
      <c r="I162" s="213"/>
      <c r="J162" s="209"/>
      <c r="K162" s="91"/>
      <c r="L162" s="189">
        <v>0</v>
      </c>
      <c r="M162" s="215">
        <v>0</v>
      </c>
      <c r="N162" s="423">
        <v>310</v>
      </c>
    </row>
    <row r="163" spans="1:14" ht="12.75">
      <c r="A163" s="29">
        <v>57</v>
      </c>
      <c r="B163" s="29">
        <v>5169</v>
      </c>
      <c r="C163" s="29">
        <v>3319</v>
      </c>
      <c r="D163" s="29"/>
      <c r="E163" s="68" t="s">
        <v>275</v>
      </c>
      <c r="F163" s="68"/>
      <c r="G163" s="96"/>
      <c r="H163" s="145"/>
      <c r="I163" s="213"/>
      <c r="J163" s="209"/>
      <c r="K163" s="91"/>
      <c r="L163" s="235">
        <v>0</v>
      </c>
      <c r="M163" s="220">
        <v>0</v>
      </c>
      <c r="N163" s="424">
        <v>50</v>
      </c>
    </row>
    <row r="164" spans="1:14" ht="12.75">
      <c r="A164" s="29">
        <v>57</v>
      </c>
      <c r="B164" s="29">
        <v>5166</v>
      </c>
      <c r="C164" s="29">
        <v>3319</v>
      </c>
      <c r="D164" s="29"/>
      <c r="E164" s="68" t="s">
        <v>914</v>
      </c>
      <c r="F164" s="68"/>
      <c r="G164" s="96"/>
      <c r="H164" s="146"/>
      <c r="I164" s="213"/>
      <c r="J164" s="209"/>
      <c r="K164" s="91"/>
      <c r="L164" s="235">
        <v>0</v>
      </c>
      <c r="M164" s="220">
        <v>0</v>
      </c>
      <c r="N164" s="424">
        <v>2</v>
      </c>
    </row>
    <row r="165" spans="1:14" ht="12.75">
      <c r="A165" s="29">
        <v>57</v>
      </c>
      <c r="B165" s="29">
        <v>5164</v>
      </c>
      <c r="C165" s="33">
        <v>3319</v>
      </c>
      <c r="D165" s="29"/>
      <c r="E165" s="73" t="s">
        <v>311</v>
      </c>
      <c r="F165" s="68"/>
      <c r="G165" s="96"/>
      <c r="H165" s="146"/>
      <c r="I165" s="213"/>
      <c r="J165" s="209"/>
      <c r="K165" s="91"/>
      <c r="L165" s="294">
        <v>0</v>
      </c>
      <c r="M165" s="295">
        <v>0</v>
      </c>
      <c r="N165" s="443">
        <v>5</v>
      </c>
    </row>
    <row r="166" spans="1:14" ht="12.75">
      <c r="A166" s="29">
        <v>57</v>
      </c>
      <c r="B166" s="29">
        <v>5175</v>
      </c>
      <c r="C166" s="29">
        <v>3319</v>
      </c>
      <c r="D166" s="29"/>
      <c r="E166" s="68" t="s">
        <v>298</v>
      </c>
      <c r="F166" s="68"/>
      <c r="G166" s="96"/>
      <c r="H166" s="146"/>
      <c r="I166" s="213"/>
      <c r="J166" s="209"/>
      <c r="K166" s="91"/>
      <c r="L166" s="189">
        <v>0</v>
      </c>
      <c r="M166" s="215">
        <v>0</v>
      </c>
      <c r="N166" s="423">
        <v>2</v>
      </c>
    </row>
    <row r="167" spans="1:14" ht="12.75">
      <c r="A167" s="29">
        <v>57</v>
      </c>
      <c r="B167" s="33">
        <v>2329</v>
      </c>
      <c r="C167" s="33">
        <v>3319</v>
      </c>
      <c r="D167" s="29"/>
      <c r="E167" s="73" t="s">
        <v>912</v>
      </c>
      <c r="F167" s="68"/>
      <c r="G167" s="96"/>
      <c r="H167" s="146"/>
      <c r="I167" s="189">
        <v>0</v>
      </c>
      <c r="J167" s="215">
        <v>0</v>
      </c>
      <c r="K167" s="423">
        <v>15</v>
      </c>
      <c r="L167" s="213"/>
      <c r="M167" s="209"/>
      <c r="N167" s="91"/>
    </row>
    <row r="168" spans="1:14" ht="12.75">
      <c r="A168" s="154">
        <v>57</v>
      </c>
      <c r="B168" s="35">
        <v>2131</v>
      </c>
      <c r="C168" s="35">
        <v>2140</v>
      </c>
      <c r="D168" s="154"/>
      <c r="E168" s="513" t="s">
        <v>908</v>
      </c>
      <c r="F168" s="517"/>
      <c r="G168" s="515"/>
      <c r="H168" s="516"/>
      <c r="I168" s="255">
        <v>0</v>
      </c>
      <c r="J168" s="256">
        <v>30</v>
      </c>
      <c r="K168" s="442">
        <v>30</v>
      </c>
      <c r="L168" s="213"/>
      <c r="M168" s="209"/>
      <c r="N168" s="91"/>
    </row>
    <row r="169" spans="1:14" ht="12.75">
      <c r="A169" s="97">
        <v>57</v>
      </c>
      <c r="B169" s="33"/>
      <c r="C169" s="33"/>
      <c r="D169" s="33"/>
      <c r="E169" s="77" t="s">
        <v>905</v>
      </c>
      <c r="F169" s="11"/>
      <c r="G169" s="135"/>
      <c r="H169" s="71"/>
      <c r="I169" s="187">
        <f>SUM(I167:I168)</f>
        <v>0</v>
      </c>
      <c r="J169" s="217">
        <f>SUM(J167:J168)</f>
        <v>30</v>
      </c>
      <c r="K169" s="187">
        <f>SUM(K167:K168)</f>
        <v>45</v>
      </c>
      <c r="L169" s="216">
        <f>SUM(L162:L166)</f>
        <v>0</v>
      </c>
      <c r="M169" s="217">
        <f>SUM(M162:M166)</f>
        <v>0</v>
      </c>
      <c r="N169" s="421">
        <f>SUM(N162:N166)</f>
        <v>369</v>
      </c>
    </row>
    <row r="170" spans="1:14" ht="3.75" customHeight="1">
      <c r="A170" s="97"/>
      <c r="B170" s="33"/>
      <c r="C170" s="33"/>
      <c r="D170" s="33"/>
      <c r="E170" s="77"/>
      <c r="F170" s="77"/>
      <c r="G170" s="9"/>
      <c r="H170" s="27"/>
      <c r="I170" s="213"/>
      <c r="J170" s="209"/>
      <c r="K170" s="426"/>
      <c r="L170" s="189"/>
      <c r="M170" s="215"/>
      <c r="N170" s="423"/>
    </row>
    <row r="171" spans="1:14" ht="12.75">
      <c r="A171" s="97">
        <v>58</v>
      </c>
      <c r="B171" s="29">
        <v>2131</v>
      </c>
      <c r="C171" s="29">
        <v>2140</v>
      </c>
      <c r="D171" s="97"/>
      <c r="E171" s="71" t="s">
        <v>913</v>
      </c>
      <c r="F171" s="97"/>
      <c r="G171" s="76"/>
      <c r="H171" s="62"/>
      <c r="I171" s="187">
        <v>0</v>
      </c>
      <c r="J171" s="217">
        <v>0</v>
      </c>
      <c r="K171" s="421">
        <v>27</v>
      </c>
      <c r="L171" s="241"/>
      <c r="M171" s="242"/>
      <c r="N171" s="291"/>
    </row>
    <row r="172" spans="1:14" ht="12.75">
      <c r="A172" s="29">
        <v>43</v>
      </c>
      <c r="B172" s="33">
        <v>5139</v>
      </c>
      <c r="C172" s="33">
        <v>3312</v>
      </c>
      <c r="D172" s="33"/>
      <c r="E172" s="68" t="s">
        <v>271</v>
      </c>
      <c r="F172" s="11"/>
      <c r="G172" s="9"/>
      <c r="H172" s="27"/>
      <c r="I172" s="213"/>
      <c r="J172" s="209"/>
      <c r="K172" s="426"/>
      <c r="L172" s="189">
        <v>50</v>
      </c>
      <c r="M172" s="215">
        <v>1.4</v>
      </c>
      <c r="N172" s="423">
        <v>0</v>
      </c>
    </row>
    <row r="173" spans="1:14" ht="12.75">
      <c r="A173" s="29">
        <v>43</v>
      </c>
      <c r="B173" s="29">
        <v>5169</v>
      </c>
      <c r="C173" s="29">
        <v>3312</v>
      </c>
      <c r="D173" s="29"/>
      <c r="E173" s="68" t="s">
        <v>275</v>
      </c>
      <c r="F173" s="68"/>
      <c r="G173" s="96"/>
      <c r="H173" s="145"/>
      <c r="I173" s="213"/>
      <c r="J173" s="209"/>
      <c r="K173" s="426"/>
      <c r="L173" s="235">
        <v>1170</v>
      </c>
      <c r="M173" s="220">
        <v>352.5</v>
      </c>
      <c r="N173" s="424">
        <v>0</v>
      </c>
    </row>
    <row r="174" spans="1:14" ht="12.75">
      <c r="A174" s="29">
        <v>43</v>
      </c>
      <c r="B174" s="29">
        <v>5175</v>
      </c>
      <c r="C174" s="29">
        <v>3312</v>
      </c>
      <c r="D174" s="29"/>
      <c r="E174" s="68" t="s">
        <v>604</v>
      </c>
      <c r="F174" s="68"/>
      <c r="G174" s="96"/>
      <c r="H174" s="146"/>
      <c r="I174" s="213"/>
      <c r="J174" s="209"/>
      <c r="K174" s="426"/>
      <c r="L174" s="235">
        <v>30</v>
      </c>
      <c r="M174" s="220">
        <v>14.43</v>
      </c>
      <c r="N174" s="424">
        <v>0</v>
      </c>
    </row>
    <row r="175" spans="1:14" ht="12.75">
      <c r="A175" s="29">
        <v>43</v>
      </c>
      <c r="B175" s="29">
        <v>5169</v>
      </c>
      <c r="C175" s="29">
        <v>3312</v>
      </c>
      <c r="D175" s="29"/>
      <c r="E175" s="212" t="s">
        <v>440</v>
      </c>
      <c r="F175" s="68"/>
      <c r="G175" s="96"/>
      <c r="H175" s="146"/>
      <c r="I175" s="213"/>
      <c r="J175" s="209"/>
      <c r="K175" s="426"/>
      <c r="L175" s="189">
        <v>400</v>
      </c>
      <c r="M175" s="215">
        <v>319</v>
      </c>
      <c r="N175" s="423">
        <v>0</v>
      </c>
    </row>
    <row r="176" spans="1:14" ht="12.75">
      <c r="A176" s="116">
        <v>43</v>
      </c>
      <c r="B176" s="116">
        <v>5021</v>
      </c>
      <c r="C176" s="116">
        <v>3312</v>
      </c>
      <c r="D176" s="116"/>
      <c r="E176" s="73" t="s">
        <v>265</v>
      </c>
      <c r="F176" s="68"/>
      <c r="G176" s="96"/>
      <c r="H176" s="114"/>
      <c r="I176" s="213"/>
      <c r="J176" s="209"/>
      <c r="K176" s="426"/>
      <c r="L176" s="189">
        <v>10</v>
      </c>
      <c r="M176" s="215">
        <v>0</v>
      </c>
      <c r="N176" s="423">
        <v>0</v>
      </c>
    </row>
    <row r="177" spans="1:14" ht="12.75">
      <c r="A177" s="97">
        <v>43</v>
      </c>
      <c r="B177" s="33"/>
      <c r="C177" s="33"/>
      <c r="D177" s="33"/>
      <c r="E177" s="77" t="s">
        <v>155</v>
      </c>
      <c r="F177" s="11"/>
      <c r="G177" s="9"/>
      <c r="H177" s="71"/>
      <c r="I177" s="213"/>
      <c r="J177" s="209"/>
      <c r="K177" s="426"/>
      <c r="L177" s="216">
        <f>SUM(L172:L176)</f>
        <v>1660</v>
      </c>
      <c r="M177" s="217">
        <v>1153</v>
      </c>
      <c r="N177" s="421">
        <f>SUM(N172:N176)</f>
        <v>0</v>
      </c>
    </row>
    <row r="178" spans="1:14" ht="13.5" thickBot="1">
      <c r="A178" s="148">
        <v>54</v>
      </c>
      <c r="B178" s="33">
        <v>2329</v>
      </c>
      <c r="C178" s="33">
        <v>3319</v>
      </c>
      <c r="D178" s="33"/>
      <c r="E178" s="71" t="s">
        <v>441</v>
      </c>
      <c r="F178" s="33"/>
      <c r="G178" s="12"/>
      <c r="H178" s="86"/>
      <c r="I178" s="118">
        <v>100</v>
      </c>
      <c r="J178" s="266">
        <v>130.5</v>
      </c>
      <c r="K178" s="435">
        <v>0</v>
      </c>
      <c r="L178" s="129"/>
      <c r="M178" s="208"/>
      <c r="N178" s="407"/>
    </row>
    <row r="179" spans="1:14" ht="13.5" thickBot="1">
      <c r="A179" s="5"/>
      <c r="B179" s="5"/>
      <c r="C179" s="5"/>
      <c r="D179" s="5"/>
      <c r="E179" s="43" t="s">
        <v>421</v>
      </c>
      <c r="F179" s="48"/>
      <c r="G179" s="140"/>
      <c r="H179" s="147" t="e">
        <f>SUM(#REF!+#REF!+#REF!+H137+H138+H139+H141+#REF!)</f>
        <v>#REF!</v>
      </c>
      <c r="I179" s="237">
        <f>I178+I171+I149+I139+I138+I137+I169+I160+I114+I109+I79+I69</f>
        <v>2335</v>
      </c>
      <c r="J179" s="237">
        <f>J178+J171+J149+J139+J138+J137+J169+J160+J114+J109+J79+J69</f>
        <v>2400.014</v>
      </c>
      <c r="K179" s="237">
        <f>K178+K171+K149+K139+K138+K137+K169+K160+K114+K109+K79+K69</f>
        <v>858</v>
      </c>
      <c r="L179" s="218">
        <f>L151+L149+L136+L130+L123+L116+L177+L169+L160+L114+L109+L101+L78+L77+L76+L75</f>
        <v>17656</v>
      </c>
      <c r="M179" s="218">
        <f>M151+M149+M136+M130+M123+M116+M177+M169+M160+M114+M109+M101+M78+M77+M76+M75</f>
        <v>12183.29</v>
      </c>
      <c r="N179" s="218">
        <f>N151+N149+N136+N130+N123+N116+N177+N169+N160+N114+N109+N101+N78+N77+N76+N75</f>
        <v>16361</v>
      </c>
    </row>
    <row r="180" spans="1:14" ht="3.75" customHeight="1" thickBot="1">
      <c r="A180" s="5"/>
      <c r="B180" s="5"/>
      <c r="C180" s="5"/>
      <c r="D180" s="5"/>
      <c r="E180" s="4"/>
      <c r="G180" s="9"/>
      <c r="I180" s="90"/>
      <c r="J180" s="207"/>
      <c r="K180" s="227"/>
      <c r="L180" s="90"/>
      <c r="M180" s="207"/>
      <c r="N180" s="227"/>
    </row>
    <row r="181" spans="5:14" ht="13.5" thickBot="1">
      <c r="E181" s="101" t="s">
        <v>297</v>
      </c>
      <c r="I181" s="90"/>
      <c r="J181" s="207"/>
      <c r="K181" s="227"/>
      <c r="L181" s="90"/>
      <c r="M181" s="207"/>
      <c r="N181" s="227"/>
    </row>
    <row r="182" spans="1:14" ht="12.75">
      <c r="A182" s="82">
        <v>71</v>
      </c>
      <c r="B182" s="29">
        <v>5511</v>
      </c>
      <c r="C182" s="29">
        <v>6223</v>
      </c>
      <c r="D182" s="33"/>
      <c r="E182" s="77" t="s">
        <v>898</v>
      </c>
      <c r="F182" s="39"/>
      <c r="G182" s="9"/>
      <c r="H182" s="58"/>
      <c r="I182" s="213"/>
      <c r="J182" s="209"/>
      <c r="K182" s="91"/>
      <c r="L182" s="187">
        <v>20</v>
      </c>
      <c r="M182" s="217">
        <v>0</v>
      </c>
      <c r="N182" s="421">
        <v>0</v>
      </c>
    </row>
    <row r="183" spans="1:14" ht="2.25" customHeight="1">
      <c r="A183" s="82"/>
      <c r="B183" s="33"/>
      <c r="C183" s="33"/>
      <c r="D183" s="33"/>
      <c r="E183" s="77"/>
      <c r="F183" s="4"/>
      <c r="G183" s="9"/>
      <c r="H183" s="56"/>
      <c r="I183" s="213"/>
      <c r="J183" s="209"/>
      <c r="K183" s="91"/>
      <c r="L183" s="187"/>
      <c r="M183" s="217"/>
      <c r="N183" s="421"/>
    </row>
    <row r="184" spans="1:14" ht="12.75">
      <c r="A184" s="97">
        <v>72</v>
      </c>
      <c r="B184" s="33">
        <v>5229</v>
      </c>
      <c r="C184" s="33">
        <v>6171</v>
      </c>
      <c r="D184" s="33"/>
      <c r="E184" s="68" t="s">
        <v>160</v>
      </c>
      <c r="G184" s="9"/>
      <c r="H184" s="123"/>
      <c r="I184" s="213"/>
      <c r="J184" s="209"/>
      <c r="K184" s="91"/>
      <c r="L184" s="119">
        <v>185</v>
      </c>
      <c r="M184" s="220">
        <v>100.11</v>
      </c>
      <c r="N184" s="424">
        <v>0</v>
      </c>
    </row>
    <row r="185" spans="1:14" ht="12.75">
      <c r="A185" s="97">
        <v>72</v>
      </c>
      <c r="B185" s="33">
        <v>5229</v>
      </c>
      <c r="C185" s="33">
        <v>3322</v>
      </c>
      <c r="D185" s="33"/>
      <c r="E185" s="68" t="s">
        <v>899</v>
      </c>
      <c r="G185" s="9"/>
      <c r="H185" s="123"/>
      <c r="I185" s="213"/>
      <c r="J185" s="209"/>
      <c r="K185" s="91"/>
      <c r="L185" s="119">
        <v>0</v>
      </c>
      <c r="M185" s="220">
        <v>0</v>
      </c>
      <c r="N185" s="424">
        <v>50</v>
      </c>
    </row>
    <row r="186" spans="1:14" ht="12.75">
      <c r="A186" s="97">
        <v>72</v>
      </c>
      <c r="B186" s="33">
        <v>5229</v>
      </c>
      <c r="C186" s="33">
        <v>2140</v>
      </c>
      <c r="D186" s="33"/>
      <c r="E186" s="68" t="s">
        <v>586</v>
      </c>
      <c r="G186" s="9"/>
      <c r="H186" s="123"/>
      <c r="I186" s="213"/>
      <c r="J186" s="209"/>
      <c r="K186" s="91"/>
      <c r="L186" s="119">
        <v>0</v>
      </c>
      <c r="M186" s="220">
        <v>0</v>
      </c>
      <c r="N186" s="424">
        <v>43</v>
      </c>
    </row>
    <row r="187" spans="1:14" ht="12.75">
      <c r="A187" s="97">
        <v>72</v>
      </c>
      <c r="B187" s="33">
        <v>5229</v>
      </c>
      <c r="C187" s="33">
        <v>3322</v>
      </c>
      <c r="D187" s="33"/>
      <c r="E187" s="68" t="s">
        <v>901</v>
      </c>
      <c r="G187" s="9"/>
      <c r="H187" s="123"/>
      <c r="I187" s="213"/>
      <c r="J187" s="209"/>
      <c r="K187" s="91"/>
      <c r="L187" s="119">
        <v>0</v>
      </c>
      <c r="M187" s="220">
        <v>0</v>
      </c>
      <c r="N187" s="424">
        <v>14</v>
      </c>
    </row>
    <row r="188" spans="1:14" ht="12.75">
      <c r="A188" s="97">
        <v>72</v>
      </c>
      <c r="B188" s="33">
        <v>5511</v>
      </c>
      <c r="C188" s="33">
        <v>3322</v>
      </c>
      <c r="D188" s="33"/>
      <c r="E188" s="212" t="s">
        <v>900</v>
      </c>
      <c r="G188" s="9"/>
      <c r="H188" s="123"/>
      <c r="I188" s="213"/>
      <c r="J188" s="209"/>
      <c r="K188" s="91"/>
      <c r="L188" s="119">
        <v>0</v>
      </c>
      <c r="M188" s="220">
        <v>0</v>
      </c>
      <c r="N188" s="424">
        <v>28</v>
      </c>
    </row>
    <row r="189" spans="1:14" ht="12.75">
      <c r="A189" s="97">
        <v>72</v>
      </c>
      <c r="B189" s="33">
        <v>5229</v>
      </c>
      <c r="C189" s="33">
        <v>3639</v>
      </c>
      <c r="D189" s="33"/>
      <c r="E189" s="212" t="s">
        <v>902</v>
      </c>
      <c r="G189" s="9"/>
      <c r="H189" s="123"/>
      <c r="I189" s="213"/>
      <c r="J189" s="209"/>
      <c r="K189" s="91"/>
      <c r="L189" s="119">
        <v>0</v>
      </c>
      <c r="M189" s="220">
        <v>0</v>
      </c>
      <c r="N189" s="424">
        <v>50</v>
      </c>
    </row>
    <row r="190" spans="1:14" ht="12.75">
      <c r="A190" s="345">
        <v>2152</v>
      </c>
      <c r="B190" s="33">
        <v>5329</v>
      </c>
      <c r="C190" s="33">
        <v>3729</v>
      </c>
      <c r="D190" s="33"/>
      <c r="E190" s="212" t="s">
        <v>1091</v>
      </c>
      <c r="G190" s="9"/>
      <c r="H190" s="123"/>
      <c r="I190" s="213"/>
      <c r="J190" s="209"/>
      <c r="K190" s="91"/>
      <c r="L190" s="119">
        <v>15</v>
      </c>
      <c r="M190" s="220">
        <v>14.58</v>
      </c>
      <c r="N190" s="424">
        <v>15</v>
      </c>
    </row>
    <row r="191" spans="1:14" ht="12.75">
      <c r="A191" s="97">
        <v>72</v>
      </c>
      <c r="B191" s="504"/>
      <c r="C191" s="504"/>
      <c r="D191" s="504"/>
      <c r="E191" s="77" t="s">
        <v>903</v>
      </c>
      <c r="G191" s="9"/>
      <c r="H191" s="123"/>
      <c r="I191" s="213"/>
      <c r="J191" s="209"/>
      <c r="K191" s="91"/>
      <c r="L191" s="117">
        <f>SUM(L184:L190)</f>
        <v>200</v>
      </c>
      <c r="M191" s="530">
        <f>SUM(M184:M190)</f>
        <v>114.69</v>
      </c>
      <c r="N191" s="117">
        <f>SUM(N184:N190)</f>
        <v>200</v>
      </c>
    </row>
    <row r="192" spans="1:14" ht="3" customHeight="1">
      <c r="A192" s="97"/>
      <c r="B192" s="33"/>
      <c r="C192" s="33"/>
      <c r="D192" s="33"/>
      <c r="E192" s="11"/>
      <c r="G192" s="9"/>
      <c r="H192" s="123"/>
      <c r="I192" s="213"/>
      <c r="J192" s="209"/>
      <c r="K192" s="91"/>
      <c r="L192" s="189"/>
      <c r="M192" s="275"/>
      <c r="N192" s="440"/>
    </row>
    <row r="193" spans="1:14" ht="12.75">
      <c r="A193" s="33">
        <v>73</v>
      </c>
      <c r="B193" s="33">
        <v>5169</v>
      </c>
      <c r="C193" s="33">
        <v>3399</v>
      </c>
      <c r="D193" s="33"/>
      <c r="E193" s="11" t="s">
        <v>229</v>
      </c>
      <c r="G193" s="9"/>
      <c r="H193" s="27"/>
      <c r="I193" s="213"/>
      <c r="J193" s="209"/>
      <c r="K193" s="91"/>
      <c r="L193" s="189">
        <v>130</v>
      </c>
      <c r="M193" s="215">
        <v>53</v>
      </c>
      <c r="N193" s="423">
        <v>380</v>
      </c>
    </row>
    <row r="194" spans="1:14" ht="12.75">
      <c r="A194" s="33">
        <v>73</v>
      </c>
      <c r="B194" s="33">
        <v>5175</v>
      </c>
      <c r="C194" s="33">
        <v>3399</v>
      </c>
      <c r="D194" s="33"/>
      <c r="E194" s="11" t="s">
        <v>298</v>
      </c>
      <c r="G194" s="9"/>
      <c r="H194" s="27"/>
      <c r="I194" s="213"/>
      <c r="J194" s="209"/>
      <c r="K194" s="91"/>
      <c r="L194" s="189">
        <v>70</v>
      </c>
      <c r="M194" s="215">
        <v>31.1</v>
      </c>
      <c r="N194" s="423">
        <v>270</v>
      </c>
    </row>
    <row r="195" spans="1:14" ht="12.75">
      <c r="A195" s="33">
        <v>73</v>
      </c>
      <c r="B195" s="33">
        <v>5194</v>
      </c>
      <c r="C195" s="33">
        <v>3399</v>
      </c>
      <c r="D195" s="33"/>
      <c r="E195" s="11" t="s">
        <v>299</v>
      </c>
      <c r="G195" s="9"/>
      <c r="H195" s="27"/>
      <c r="I195" s="213"/>
      <c r="J195" s="209"/>
      <c r="K195" s="91"/>
      <c r="L195" s="189">
        <v>10</v>
      </c>
      <c r="M195" s="215">
        <v>8.8</v>
      </c>
      <c r="N195" s="423">
        <v>50</v>
      </c>
    </row>
    <row r="196" spans="1:14" ht="12.75">
      <c r="A196" s="97">
        <v>73</v>
      </c>
      <c r="B196" s="33"/>
      <c r="C196" s="33"/>
      <c r="D196" s="33"/>
      <c r="E196" s="77" t="s">
        <v>300</v>
      </c>
      <c r="G196" s="9"/>
      <c r="H196" s="27"/>
      <c r="I196" s="213"/>
      <c r="J196" s="209"/>
      <c r="K196" s="91"/>
      <c r="L196" s="187">
        <f>SUM(L193:L195)</f>
        <v>210</v>
      </c>
      <c r="M196" s="217">
        <f>SUM(M193:M195)</f>
        <v>92.89999999999999</v>
      </c>
      <c r="N196" s="421">
        <f>SUM(N193:N195)</f>
        <v>700</v>
      </c>
    </row>
    <row r="197" spans="1:14" ht="3" customHeight="1">
      <c r="A197" s="97"/>
      <c r="B197" s="33"/>
      <c r="C197" s="33"/>
      <c r="D197" s="33"/>
      <c r="E197" s="77"/>
      <c r="G197" s="9"/>
      <c r="H197" s="27"/>
      <c r="I197" s="213"/>
      <c r="J197" s="209"/>
      <c r="K197" s="91"/>
      <c r="L197" s="189"/>
      <c r="M197" s="215"/>
      <c r="N197" s="423"/>
    </row>
    <row r="198" spans="1:14" ht="12.75">
      <c r="A198" s="97">
        <v>74</v>
      </c>
      <c r="B198" s="33">
        <v>5169</v>
      </c>
      <c r="C198" s="33">
        <v>2140</v>
      </c>
      <c r="D198" s="33"/>
      <c r="E198" s="77" t="s">
        <v>161</v>
      </c>
      <c r="G198" s="9"/>
      <c r="H198" s="27"/>
      <c r="I198" s="213"/>
      <c r="J198" s="209"/>
      <c r="K198" s="91"/>
      <c r="L198" s="187">
        <v>35</v>
      </c>
      <c r="M198" s="217">
        <v>7.5</v>
      </c>
      <c r="N198" s="421">
        <v>35</v>
      </c>
    </row>
    <row r="199" spans="1:14" ht="3" customHeight="1">
      <c r="A199" s="97"/>
      <c r="B199" s="33"/>
      <c r="C199" s="33"/>
      <c r="D199" s="33"/>
      <c r="E199" s="77"/>
      <c r="G199" s="9"/>
      <c r="H199" s="27"/>
      <c r="I199" s="213"/>
      <c r="J199" s="209"/>
      <c r="K199" s="91"/>
      <c r="L199" s="189"/>
      <c r="M199" s="215"/>
      <c r="N199" s="423"/>
    </row>
    <row r="200" spans="1:14" ht="12.75">
      <c r="A200" s="29">
        <v>75</v>
      </c>
      <c r="B200" s="33">
        <v>5169</v>
      </c>
      <c r="C200" s="33">
        <v>3399</v>
      </c>
      <c r="D200" s="33"/>
      <c r="E200" s="68" t="s">
        <v>403</v>
      </c>
      <c r="G200" s="9"/>
      <c r="H200" s="27"/>
      <c r="I200" s="213"/>
      <c r="J200" s="209"/>
      <c r="K200" s="91"/>
      <c r="L200" s="189">
        <v>30</v>
      </c>
      <c r="M200" s="215">
        <v>30.2</v>
      </c>
      <c r="N200" s="423">
        <v>45</v>
      </c>
    </row>
    <row r="201" spans="1:14" ht="12.75">
      <c r="A201" s="29">
        <v>75</v>
      </c>
      <c r="B201" s="33">
        <v>5175</v>
      </c>
      <c r="C201" s="33">
        <v>3399</v>
      </c>
      <c r="D201" s="33"/>
      <c r="E201" s="68" t="s">
        <v>298</v>
      </c>
      <c r="G201" s="9"/>
      <c r="H201" s="27"/>
      <c r="I201" s="213"/>
      <c r="J201" s="209"/>
      <c r="K201" s="91"/>
      <c r="L201" s="189">
        <v>85</v>
      </c>
      <c r="M201" s="215">
        <v>64.5</v>
      </c>
      <c r="N201" s="423">
        <v>90</v>
      </c>
    </row>
    <row r="202" spans="1:14" ht="12.75">
      <c r="A202" s="29">
        <v>75</v>
      </c>
      <c r="B202" s="33">
        <v>5194</v>
      </c>
      <c r="C202" s="33">
        <v>3399</v>
      </c>
      <c r="D202" s="33"/>
      <c r="E202" s="68" t="s">
        <v>299</v>
      </c>
      <c r="G202" s="9"/>
      <c r="H202" s="27"/>
      <c r="I202" s="213"/>
      <c r="J202" s="209"/>
      <c r="K202" s="91"/>
      <c r="L202" s="189">
        <v>65</v>
      </c>
      <c r="M202" s="215">
        <v>53.4</v>
      </c>
      <c r="N202" s="423">
        <v>65</v>
      </c>
    </row>
    <row r="203" spans="1:14" ht="12.75">
      <c r="A203" s="97">
        <v>75</v>
      </c>
      <c r="B203" s="33"/>
      <c r="C203" s="33"/>
      <c r="D203" s="33"/>
      <c r="E203" s="77" t="s">
        <v>162</v>
      </c>
      <c r="G203" s="9"/>
      <c r="H203" s="27"/>
      <c r="I203" s="213"/>
      <c r="J203" s="209"/>
      <c r="K203" s="91"/>
      <c r="L203" s="187">
        <f>SUM(L200:L202)</f>
        <v>180</v>
      </c>
      <c r="M203" s="217">
        <f>SUM(M200:M202)</f>
        <v>148.1</v>
      </c>
      <c r="N203" s="421">
        <f>SUM(N200:N202)</f>
        <v>200</v>
      </c>
    </row>
    <row r="204" spans="1:14" ht="3.75" customHeight="1">
      <c r="A204" s="33"/>
      <c r="B204" s="33"/>
      <c r="C204" s="33"/>
      <c r="D204" s="33"/>
      <c r="E204" s="11"/>
      <c r="G204" s="9"/>
      <c r="H204" s="27"/>
      <c r="I204" s="213"/>
      <c r="J204" s="209"/>
      <c r="K204" s="91"/>
      <c r="L204" s="189"/>
      <c r="M204" s="215"/>
      <c r="N204" s="423"/>
    </row>
    <row r="205" spans="1:14" ht="12.75">
      <c r="A205" s="33">
        <v>76</v>
      </c>
      <c r="B205" s="33">
        <v>5169</v>
      </c>
      <c r="C205" s="33">
        <v>2140</v>
      </c>
      <c r="D205" s="33"/>
      <c r="E205" s="11" t="s">
        <v>229</v>
      </c>
      <c r="G205" s="9"/>
      <c r="H205" s="27"/>
      <c r="I205" s="213"/>
      <c r="J205" s="209"/>
      <c r="K205" s="91"/>
      <c r="L205" s="189">
        <v>70</v>
      </c>
      <c r="M205" s="215">
        <v>58.1</v>
      </c>
      <c r="N205" s="423">
        <v>85</v>
      </c>
    </row>
    <row r="206" spans="1:14" ht="12.75">
      <c r="A206" s="33">
        <v>76</v>
      </c>
      <c r="B206" s="33">
        <v>5175</v>
      </c>
      <c r="C206" s="33">
        <v>2140</v>
      </c>
      <c r="D206" s="33"/>
      <c r="E206" s="11" t="s">
        <v>298</v>
      </c>
      <c r="G206" s="9"/>
      <c r="H206" s="27"/>
      <c r="I206" s="213"/>
      <c r="J206" s="209"/>
      <c r="K206" s="91"/>
      <c r="L206" s="189">
        <v>80</v>
      </c>
      <c r="M206" s="215">
        <v>29.6</v>
      </c>
      <c r="N206" s="423">
        <v>55</v>
      </c>
    </row>
    <row r="207" spans="1:14" ht="12.75">
      <c r="A207" s="33">
        <v>76</v>
      </c>
      <c r="B207" s="33">
        <v>5229</v>
      </c>
      <c r="C207" s="33">
        <v>2140</v>
      </c>
      <c r="D207" s="33"/>
      <c r="E207" s="212" t="s">
        <v>647</v>
      </c>
      <c r="G207" s="9"/>
      <c r="H207" s="27"/>
      <c r="I207" s="213"/>
      <c r="J207" s="209"/>
      <c r="K207" s="91"/>
      <c r="L207" s="189">
        <v>70</v>
      </c>
      <c r="M207" s="215">
        <v>70</v>
      </c>
      <c r="N207" s="423">
        <v>95</v>
      </c>
    </row>
    <row r="208" spans="1:14" ht="12.75">
      <c r="A208" s="97">
        <v>76</v>
      </c>
      <c r="B208" s="33"/>
      <c r="C208" s="33"/>
      <c r="D208" s="33"/>
      <c r="E208" s="77" t="s">
        <v>163</v>
      </c>
      <c r="G208" s="9"/>
      <c r="H208" s="27"/>
      <c r="I208" s="213"/>
      <c r="J208" s="209"/>
      <c r="K208" s="91"/>
      <c r="L208" s="187">
        <f>SUM(L205:L207)</f>
        <v>220</v>
      </c>
      <c r="M208" s="217">
        <f>SUM(M205:M207)</f>
        <v>157.7</v>
      </c>
      <c r="N208" s="421">
        <f>SUM(N205:N207)</f>
        <v>235</v>
      </c>
    </row>
    <row r="209" spans="1:14" ht="3" customHeight="1">
      <c r="A209" s="97"/>
      <c r="B209" s="33"/>
      <c r="C209" s="33"/>
      <c r="D209" s="33"/>
      <c r="E209" s="77"/>
      <c r="G209" s="9"/>
      <c r="H209" s="27"/>
      <c r="I209" s="213"/>
      <c r="J209" s="209"/>
      <c r="K209" s="91"/>
      <c r="L209" s="189"/>
      <c r="M209" s="215"/>
      <c r="N209" s="423"/>
    </row>
    <row r="210" spans="1:14" ht="12.75">
      <c r="A210" s="97">
        <v>77</v>
      </c>
      <c r="B210" s="33">
        <v>5169</v>
      </c>
      <c r="C210" s="33">
        <v>3639</v>
      </c>
      <c r="D210" s="33"/>
      <c r="E210" s="77" t="s">
        <v>229</v>
      </c>
      <c r="G210" s="9"/>
      <c r="H210" s="58"/>
      <c r="I210" s="213"/>
      <c r="J210" s="209"/>
      <c r="K210" s="91"/>
      <c r="L210" s="187">
        <v>45</v>
      </c>
      <c r="M210" s="217">
        <v>18.5</v>
      </c>
      <c r="N210" s="421">
        <v>45</v>
      </c>
    </row>
    <row r="211" spans="1:14" ht="12.75">
      <c r="A211" s="97">
        <v>78</v>
      </c>
      <c r="B211" s="33">
        <v>5169</v>
      </c>
      <c r="C211" s="33">
        <v>2140</v>
      </c>
      <c r="D211" s="33"/>
      <c r="E211" s="117" t="s">
        <v>785</v>
      </c>
      <c r="G211" s="9"/>
      <c r="H211" s="58"/>
      <c r="I211" s="213"/>
      <c r="J211" s="209"/>
      <c r="K211" s="91"/>
      <c r="L211" s="216">
        <v>993</v>
      </c>
      <c r="M211" s="217">
        <v>415</v>
      </c>
      <c r="N211" s="421">
        <v>1100</v>
      </c>
    </row>
    <row r="212" spans="1:14" ht="12.75">
      <c r="A212" s="97">
        <v>78</v>
      </c>
      <c r="B212" s="33">
        <v>5329</v>
      </c>
      <c r="C212" s="33">
        <v>2140</v>
      </c>
      <c r="D212" s="33"/>
      <c r="E212" s="117" t="s">
        <v>927</v>
      </c>
      <c r="G212" s="9"/>
      <c r="H212" s="4"/>
      <c r="I212" s="213"/>
      <c r="J212" s="209"/>
      <c r="K212" s="91"/>
      <c r="L212" s="216">
        <v>7</v>
      </c>
      <c r="M212" s="217">
        <v>7</v>
      </c>
      <c r="N212" s="421">
        <v>0</v>
      </c>
    </row>
    <row r="213" spans="1:14" ht="3" customHeight="1" thickBot="1">
      <c r="A213" s="6"/>
      <c r="B213" s="5"/>
      <c r="C213" s="5"/>
      <c r="D213" s="5"/>
      <c r="E213" s="17"/>
      <c r="G213" s="9"/>
      <c r="H213" s="4"/>
      <c r="I213" s="213"/>
      <c r="J213" s="209"/>
      <c r="K213" s="91"/>
      <c r="L213" s="90"/>
      <c r="M213" s="207"/>
      <c r="N213" s="227"/>
    </row>
    <row r="214" spans="1:14" ht="13.5" thickBot="1">
      <c r="A214" s="5"/>
      <c r="B214" s="5"/>
      <c r="C214" s="5"/>
      <c r="D214" s="5"/>
      <c r="E214" s="43" t="s">
        <v>301</v>
      </c>
      <c r="F214" s="109"/>
      <c r="G214" s="9"/>
      <c r="H214" s="4"/>
      <c r="I214" s="213"/>
      <c r="J214" s="209"/>
      <c r="K214" s="91"/>
      <c r="L214" s="218">
        <f>L211+L210+L208+L203+L198+L196+L182+L191+L212</f>
        <v>1910</v>
      </c>
      <c r="M214" s="219">
        <f>M211+M210+M208+M203+M198+M196+M182+M191+M212</f>
        <v>961.3900000000001</v>
      </c>
      <c r="N214" s="218">
        <f>N211+N210+N208+N203+N198+N196+N182+N191+N212</f>
        <v>2515</v>
      </c>
    </row>
    <row r="215" spans="1:14" ht="3.75" customHeight="1" thickBot="1">
      <c r="A215" s="5"/>
      <c r="B215" s="5"/>
      <c r="C215" s="5"/>
      <c r="D215" s="5"/>
      <c r="I215" s="90"/>
      <c r="J215" s="207"/>
      <c r="K215" s="227"/>
      <c r="L215" s="90"/>
      <c r="M215" s="207"/>
      <c r="N215" s="227"/>
    </row>
    <row r="216" spans="1:14" ht="13.5" thickBot="1">
      <c r="A216" s="5"/>
      <c r="B216" s="5"/>
      <c r="C216" s="5"/>
      <c r="D216" s="5"/>
      <c r="E216" s="101" t="s">
        <v>427</v>
      </c>
      <c r="I216" s="90"/>
      <c r="J216" s="207"/>
      <c r="K216" s="227"/>
      <c r="L216" s="90"/>
      <c r="M216" s="207"/>
      <c r="N216" s="227"/>
    </row>
    <row r="217" spans="1:14" ht="12.75">
      <c r="A217" s="29">
        <v>80</v>
      </c>
      <c r="B217" s="33">
        <v>5139</v>
      </c>
      <c r="C217" s="33">
        <v>3399</v>
      </c>
      <c r="D217" s="33"/>
      <c r="E217" s="86" t="s">
        <v>271</v>
      </c>
      <c r="G217" s="9"/>
      <c r="H217" s="123"/>
      <c r="I217" s="213"/>
      <c r="J217" s="209"/>
      <c r="K217" s="91"/>
      <c r="L217" s="119">
        <v>30</v>
      </c>
      <c r="M217" s="220">
        <v>28.7</v>
      </c>
      <c r="N217" s="424">
        <v>20</v>
      </c>
    </row>
    <row r="218" spans="1:14" ht="12.75">
      <c r="A218" s="29">
        <v>80</v>
      </c>
      <c r="B218" s="33">
        <v>5194</v>
      </c>
      <c r="C218" s="33">
        <v>3399</v>
      </c>
      <c r="D218" s="33"/>
      <c r="E218" s="86" t="s">
        <v>299</v>
      </c>
      <c r="G218" s="9"/>
      <c r="H218" s="4"/>
      <c r="I218" s="213"/>
      <c r="J218" s="209"/>
      <c r="K218" s="91"/>
      <c r="L218" s="189">
        <v>37</v>
      </c>
      <c r="M218" s="215">
        <v>36.1</v>
      </c>
      <c r="N218" s="423">
        <v>40</v>
      </c>
    </row>
    <row r="219" spans="1:14" ht="12.75">
      <c r="A219" s="97">
        <v>80</v>
      </c>
      <c r="B219" s="33"/>
      <c r="C219" s="33"/>
      <c r="D219" s="33"/>
      <c r="E219" s="71" t="s">
        <v>314</v>
      </c>
      <c r="G219" s="9"/>
      <c r="H219" s="2"/>
      <c r="I219" s="225"/>
      <c r="J219" s="226"/>
      <c r="K219" s="130"/>
      <c r="L219" s="117">
        <f>SUM(L217:L218)</f>
        <v>67</v>
      </c>
      <c r="M219" s="221">
        <f>SUM(M217:M218)</f>
        <v>64.8</v>
      </c>
      <c r="N219" s="422">
        <f>SUM(N217:N218)</f>
        <v>60</v>
      </c>
    </row>
    <row r="220" spans="1:14" ht="13.5" thickBot="1">
      <c r="A220" s="97">
        <v>81</v>
      </c>
      <c r="B220" s="33">
        <v>1361</v>
      </c>
      <c r="C220" s="33"/>
      <c r="D220" s="33"/>
      <c r="E220" s="77" t="s">
        <v>177</v>
      </c>
      <c r="F220" s="39"/>
      <c r="G220" s="12"/>
      <c r="H220" s="1"/>
      <c r="I220" s="117">
        <v>300</v>
      </c>
      <c r="J220" s="221">
        <v>300</v>
      </c>
      <c r="K220" s="422">
        <v>350</v>
      </c>
      <c r="L220" s="129"/>
      <c r="M220" s="208"/>
      <c r="N220" s="407"/>
    </row>
    <row r="221" spans="1:14" ht="13.5" thickBot="1">
      <c r="A221" s="5"/>
      <c r="B221" s="5"/>
      <c r="C221" s="5"/>
      <c r="D221" s="5"/>
      <c r="E221" s="43" t="s">
        <v>428</v>
      </c>
      <c r="F221" s="120"/>
      <c r="G221" s="125"/>
      <c r="H221" s="147">
        <f>SUM(H217:H220)</f>
        <v>0</v>
      </c>
      <c r="I221" s="237">
        <f>SUM(I217:I220)</f>
        <v>300</v>
      </c>
      <c r="J221" s="238">
        <f>SUM(J220)</f>
        <v>300</v>
      </c>
      <c r="K221" s="237">
        <f>SUM(K220)</f>
        <v>350</v>
      </c>
      <c r="L221" s="218">
        <f>SUM(L219)</f>
        <v>67</v>
      </c>
      <c r="M221" s="219">
        <f>SUM(M219)</f>
        <v>64.8</v>
      </c>
      <c r="N221" s="218">
        <f>SUM(N219)</f>
        <v>60</v>
      </c>
    </row>
    <row r="222" spans="1:14" ht="3.75" customHeight="1" thickBot="1">
      <c r="A222" s="5"/>
      <c r="B222" s="5"/>
      <c r="C222" s="5"/>
      <c r="D222" s="5"/>
      <c r="I222" s="90"/>
      <c r="J222" s="207"/>
      <c r="K222" s="227"/>
      <c r="L222" s="90"/>
      <c r="M222" s="207"/>
      <c r="N222" s="227"/>
    </row>
    <row r="223" spans="1:14" ht="13.5" thickBot="1">
      <c r="A223" s="34"/>
      <c r="B223" s="34"/>
      <c r="C223" s="34"/>
      <c r="D223" s="34"/>
      <c r="E223" s="101" t="s">
        <v>548</v>
      </c>
      <c r="G223" s="10"/>
      <c r="I223" s="90"/>
      <c r="J223" s="207"/>
      <c r="K223" s="227"/>
      <c r="L223" s="90"/>
      <c r="M223" s="207"/>
      <c r="N223" s="227"/>
    </row>
    <row r="224" spans="1:14" ht="12.75">
      <c r="A224" s="97">
        <v>108</v>
      </c>
      <c r="B224" s="33">
        <v>1361</v>
      </c>
      <c r="C224" s="33"/>
      <c r="D224" s="33"/>
      <c r="E224" s="169" t="s">
        <v>678</v>
      </c>
      <c r="G224" s="10"/>
      <c r="I224" s="77">
        <v>0</v>
      </c>
      <c r="J224" s="217">
        <v>0</v>
      </c>
      <c r="K224" s="421">
        <v>0</v>
      </c>
      <c r="L224" s="14"/>
      <c r="M224" s="242"/>
      <c r="N224" s="291"/>
    </row>
    <row r="225" spans="1:14" ht="12.75">
      <c r="A225" s="95">
        <v>109</v>
      </c>
      <c r="B225" s="156">
        <v>5139</v>
      </c>
      <c r="C225" s="156">
        <v>5522</v>
      </c>
      <c r="D225" s="156"/>
      <c r="E225" s="80" t="s">
        <v>404</v>
      </c>
      <c r="F225" s="1"/>
      <c r="G225" s="161"/>
      <c r="I225" s="90"/>
      <c r="J225" s="207"/>
      <c r="K225" s="227"/>
      <c r="L225" s="189">
        <v>20</v>
      </c>
      <c r="M225" s="215">
        <v>0.35</v>
      </c>
      <c r="N225" s="423">
        <v>0</v>
      </c>
    </row>
    <row r="226" spans="1:14" ht="12.75">
      <c r="A226" s="30">
        <v>109</v>
      </c>
      <c r="B226" s="149">
        <v>5139</v>
      </c>
      <c r="C226" s="149">
        <v>5273</v>
      </c>
      <c r="D226" s="149"/>
      <c r="E226" s="73" t="s">
        <v>728</v>
      </c>
      <c r="F226" s="1"/>
      <c r="G226" s="161"/>
      <c r="I226" s="90"/>
      <c r="J226" s="207"/>
      <c r="K226" s="227"/>
      <c r="L226" s="189">
        <v>20</v>
      </c>
      <c r="M226" s="215">
        <v>0</v>
      </c>
      <c r="N226" s="423">
        <v>20</v>
      </c>
    </row>
    <row r="227" spans="1:14" ht="12.75">
      <c r="A227" s="95">
        <v>109</v>
      </c>
      <c r="B227" s="156">
        <v>5169</v>
      </c>
      <c r="C227" s="156">
        <v>5219</v>
      </c>
      <c r="D227" s="156"/>
      <c r="E227" s="464" t="s">
        <v>897</v>
      </c>
      <c r="F227" s="1"/>
      <c r="G227" s="161"/>
      <c r="I227" s="90"/>
      <c r="J227" s="207"/>
      <c r="K227" s="227"/>
      <c r="L227" s="189">
        <v>0</v>
      </c>
      <c r="M227" s="215">
        <v>0</v>
      </c>
      <c r="N227" s="423">
        <v>50</v>
      </c>
    </row>
    <row r="228" spans="1:14" ht="12.75">
      <c r="A228" s="82">
        <v>109</v>
      </c>
      <c r="B228" s="149"/>
      <c r="C228" s="149"/>
      <c r="D228" s="149"/>
      <c r="E228" s="168" t="s">
        <v>8</v>
      </c>
      <c r="F228" s="1"/>
      <c r="G228" s="161"/>
      <c r="I228" s="90"/>
      <c r="J228" s="207"/>
      <c r="K228" s="227"/>
      <c r="L228" s="187">
        <f>SUM(L225:L227)</f>
        <v>40</v>
      </c>
      <c r="M228" s="217">
        <f>SUM(M225:M227)</f>
        <v>0.35</v>
      </c>
      <c r="N228" s="421">
        <f>SUM(N225:N227)</f>
        <v>70</v>
      </c>
    </row>
    <row r="229" spans="1:14" ht="12.75">
      <c r="A229" s="82">
        <v>111</v>
      </c>
      <c r="B229" s="33">
        <v>5139</v>
      </c>
      <c r="C229" s="33">
        <v>6171</v>
      </c>
      <c r="D229" s="33"/>
      <c r="E229" s="77" t="s">
        <v>405</v>
      </c>
      <c r="G229" s="10"/>
      <c r="H229" s="27"/>
      <c r="I229" s="213"/>
      <c r="J229" s="209"/>
      <c r="K229" s="91"/>
      <c r="L229" s="187">
        <v>5</v>
      </c>
      <c r="M229" s="217">
        <v>0</v>
      </c>
      <c r="N229" s="421">
        <v>0</v>
      </c>
    </row>
    <row r="230" spans="1:14" ht="12.75">
      <c r="A230" s="29">
        <v>112</v>
      </c>
      <c r="B230" s="33">
        <v>5134</v>
      </c>
      <c r="C230" s="33">
        <v>5512</v>
      </c>
      <c r="D230" s="33"/>
      <c r="E230" s="73" t="s">
        <v>730</v>
      </c>
      <c r="G230" s="10"/>
      <c r="H230" s="58"/>
      <c r="I230" s="213"/>
      <c r="J230" s="209"/>
      <c r="K230" s="91"/>
      <c r="L230" s="189">
        <v>50</v>
      </c>
      <c r="M230" s="215">
        <v>17.88</v>
      </c>
      <c r="N230" s="423">
        <v>10</v>
      </c>
    </row>
    <row r="231" spans="1:14" ht="12.75">
      <c r="A231" s="29">
        <v>112</v>
      </c>
      <c r="B231" s="33">
        <v>5139</v>
      </c>
      <c r="C231" s="33">
        <v>5512</v>
      </c>
      <c r="D231" s="55"/>
      <c r="E231" s="73" t="s">
        <v>729</v>
      </c>
      <c r="G231" s="10"/>
      <c r="H231" s="56"/>
      <c r="I231" s="213"/>
      <c r="J231" s="209"/>
      <c r="K231" s="91"/>
      <c r="L231" s="189">
        <v>30</v>
      </c>
      <c r="M231" s="215">
        <v>22.1</v>
      </c>
      <c r="N231" s="423">
        <v>75</v>
      </c>
    </row>
    <row r="232" spans="1:14" ht="12.75">
      <c r="A232" s="29">
        <v>112</v>
      </c>
      <c r="B232" s="33">
        <v>5169</v>
      </c>
      <c r="C232" s="33">
        <v>5512</v>
      </c>
      <c r="D232" s="55"/>
      <c r="E232" s="73" t="s">
        <v>731</v>
      </c>
      <c r="G232" s="10"/>
      <c r="H232" s="123"/>
      <c r="I232" s="213"/>
      <c r="J232" s="209"/>
      <c r="K232" s="91"/>
      <c r="L232" s="235">
        <v>15</v>
      </c>
      <c r="M232" s="220">
        <v>0.35</v>
      </c>
      <c r="N232" s="424">
        <v>8</v>
      </c>
    </row>
    <row r="233" spans="1:14" ht="12.75">
      <c r="A233" s="29">
        <v>112</v>
      </c>
      <c r="B233" s="33">
        <v>5194</v>
      </c>
      <c r="C233" s="33">
        <v>5512</v>
      </c>
      <c r="D233" s="55"/>
      <c r="E233" s="73" t="s">
        <v>916</v>
      </c>
      <c r="G233" s="10"/>
      <c r="H233" s="56"/>
      <c r="I233" s="213"/>
      <c r="J233" s="209"/>
      <c r="K233" s="91"/>
      <c r="L233" s="189">
        <v>0</v>
      </c>
      <c r="M233" s="215">
        <v>0</v>
      </c>
      <c r="N233" s="423">
        <v>10</v>
      </c>
    </row>
    <row r="234" spans="1:14" ht="12.75">
      <c r="A234" s="97">
        <v>112</v>
      </c>
      <c r="B234" s="33"/>
      <c r="C234" s="33"/>
      <c r="D234" s="55"/>
      <c r="E234" s="71" t="s">
        <v>7</v>
      </c>
      <c r="G234" s="10"/>
      <c r="H234" s="56"/>
      <c r="I234" s="213"/>
      <c r="J234" s="209"/>
      <c r="K234" s="91"/>
      <c r="L234" s="187">
        <f>SUM(L230:L233)</f>
        <v>95</v>
      </c>
      <c r="M234" s="217">
        <f>SUM(M230:M233)</f>
        <v>40.330000000000005</v>
      </c>
      <c r="N234" s="421">
        <f>SUM(N230:N233)</f>
        <v>103</v>
      </c>
    </row>
    <row r="235" spans="1:14" ht="12.75">
      <c r="A235" s="82">
        <v>114</v>
      </c>
      <c r="B235" s="33">
        <v>5169</v>
      </c>
      <c r="C235" s="33">
        <v>2140</v>
      </c>
      <c r="D235" s="84"/>
      <c r="E235" s="77" t="s">
        <v>168</v>
      </c>
      <c r="G235" s="9"/>
      <c r="H235" s="27"/>
      <c r="I235" s="213"/>
      <c r="J235" s="209"/>
      <c r="K235" s="91"/>
      <c r="L235" s="187">
        <v>15</v>
      </c>
      <c r="M235" s="217">
        <v>0</v>
      </c>
      <c r="N235" s="421">
        <v>0</v>
      </c>
    </row>
    <row r="236" spans="1:14" ht="12.75">
      <c r="A236" s="82">
        <v>115</v>
      </c>
      <c r="B236" s="33">
        <v>5362</v>
      </c>
      <c r="C236" s="29">
        <v>6171</v>
      </c>
      <c r="D236" s="126"/>
      <c r="E236" s="77" t="s">
        <v>169</v>
      </c>
      <c r="G236" s="9"/>
      <c r="H236" s="27"/>
      <c r="I236" s="213"/>
      <c r="J236" s="209"/>
      <c r="K236" s="91"/>
      <c r="L236" s="187">
        <v>5</v>
      </c>
      <c r="M236" s="217">
        <v>1</v>
      </c>
      <c r="N236" s="421">
        <v>0</v>
      </c>
    </row>
    <row r="237" spans="1:14" ht="12.75">
      <c r="A237" s="99">
        <v>117</v>
      </c>
      <c r="B237" s="33">
        <v>5169</v>
      </c>
      <c r="C237" s="33">
        <v>3349</v>
      </c>
      <c r="D237" s="112"/>
      <c r="E237" s="77" t="s">
        <v>170</v>
      </c>
      <c r="G237" s="9"/>
      <c r="H237" s="27"/>
      <c r="I237" s="213"/>
      <c r="J237" s="209"/>
      <c r="K237" s="91"/>
      <c r="L237" s="187">
        <v>360</v>
      </c>
      <c r="M237" s="217">
        <v>284</v>
      </c>
      <c r="N237" s="421">
        <v>360</v>
      </c>
    </row>
    <row r="238" spans="1:14" ht="12.75">
      <c r="A238" s="82">
        <v>118</v>
      </c>
      <c r="B238" s="33">
        <v>5169</v>
      </c>
      <c r="C238" s="33">
        <v>3319</v>
      </c>
      <c r="D238" s="84"/>
      <c r="E238" s="77" t="s">
        <v>171</v>
      </c>
      <c r="F238" s="39"/>
      <c r="G238" s="9"/>
      <c r="H238" s="27"/>
      <c r="I238" s="213"/>
      <c r="J238" s="209"/>
      <c r="K238" s="91"/>
      <c r="L238" s="187">
        <v>170</v>
      </c>
      <c r="M238" s="217">
        <v>153.8</v>
      </c>
      <c r="N238" s="421">
        <v>170</v>
      </c>
    </row>
    <row r="239" spans="1:14" ht="12.75">
      <c r="A239" s="82">
        <v>119</v>
      </c>
      <c r="B239" s="33">
        <v>5169</v>
      </c>
      <c r="C239" s="33">
        <v>3349</v>
      </c>
      <c r="D239" s="84"/>
      <c r="E239" s="77" t="s">
        <v>172</v>
      </c>
      <c r="G239" s="9"/>
      <c r="H239" s="58"/>
      <c r="I239" s="213"/>
      <c r="J239" s="209"/>
      <c r="K239" s="91"/>
      <c r="L239" s="187">
        <v>55</v>
      </c>
      <c r="M239" s="217">
        <v>36.9</v>
      </c>
      <c r="N239" s="421">
        <v>50</v>
      </c>
    </row>
    <row r="240" spans="1:14" ht="3" customHeight="1">
      <c r="A240" s="82"/>
      <c r="B240" s="33"/>
      <c r="C240" s="33"/>
      <c r="D240" s="84"/>
      <c r="E240" s="77"/>
      <c r="G240" s="9"/>
      <c r="H240" s="58"/>
      <c r="I240" s="213"/>
      <c r="J240" s="209"/>
      <c r="K240" s="91"/>
      <c r="L240" s="189"/>
      <c r="M240" s="215"/>
      <c r="N240" s="214"/>
    </row>
    <row r="241" spans="1:14" ht="12.75">
      <c r="A241" s="55">
        <v>120</v>
      </c>
      <c r="B241" s="33">
        <v>5169</v>
      </c>
      <c r="C241" s="33">
        <v>6171</v>
      </c>
      <c r="D241" s="84"/>
      <c r="E241" s="11" t="s">
        <v>917</v>
      </c>
      <c r="G241" s="9"/>
      <c r="H241" s="27"/>
      <c r="I241" s="213"/>
      <c r="J241" s="209"/>
      <c r="K241" s="91"/>
      <c r="L241" s="189">
        <v>15</v>
      </c>
      <c r="M241" s="215">
        <v>0.46</v>
      </c>
      <c r="N241" s="423">
        <v>15</v>
      </c>
    </row>
    <row r="242" spans="1:14" ht="12.75">
      <c r="A242" s="55">
        <v>120</v>
      </c>
      <c r="B242" s="33">
        <v>5175</v>
      </c>
      <c r="C242" s="33">
        <v>6171</v>
      </c>
      <c r="D242" s="112"/>
      <c r="E242" s="11" t="s">
        <v>298</v>
      </c>
      <c r="G242" s="9"/>
      <c r="H242" s="58"/>
      <c r="I242" s="213"/>
      <c r="J242" s="209"/>
      <c r="K242" s="91"/>
      <c r="L242" s="189">
        <v>100</v>
      </c>
      <c r="M242" s="215">
        <v>80.6</v>
      </c>
      <c r="N242" s="423">
        <v>100</v>
      </c>
    </row>
    <row r="243" spans="1:14" ht="12.75">
      <c r="A243" s="55">
        <v>120</v>
      </c>
      <c r="B243" s="33">
        <v>5194</v>
      </c>
      <c r="C243" s="33">
        <v>6171</v>
      </c>
      <c r="D243" s="33"/>
      <c r="E243" s="11" t="s">
        <v>299</v>
      </c>
      <c r="G243" s="9"/>
      <c r="H243" s="58"/>
      <c r="I243" s="213"/>
      <c r="J243" s="209"/>
      <c r="K243" s="91"/>
      <c r="L243" s="189">
        <v>10</v>
      </c>
      <c r="M243" s="215">
        <v>11.3</v>
      </c>
      <c r="N243" s="423">
        <v>10</v>
      </c>
    </row>
    <row r="244" spans="1:14" ht="12.75">
      <c r="A244" s="55">
        <v>120</v>
      </c>
      <c r="B244" s="35">
        <v>5492</v>
      </c>
      <c r="C244" s="35">
        <v>6171</v>
      </c>
      <c r="D244" s="112"/>
      <c r="E244" s="11" t="s">
        <v>918</v>
      </c>
      <c r="G244" s="9"/>
      <c r="H244" s="58"/>
      <c r="I244" s="213"/>
      <c r="J244" s="209"/>
      <c r="K244" s="91"/>
      <c r="L244" s="189">
        <v>5</v>
      </c>
      <c r="M244" s="215">
        <v>5</v>
      </c>
      <c r="N244" s="423">
        <v>5</v>
      </c>
    </row>
    <row r="245" spans="1:14" ht="12.75">
      <c r="A245" s="97">
        <v>120</v>
      </c>
      <c r="B245" s="33"/>
      <c r="C245" s="33"/>
      <c r="D245" s="33"/>
      <c r="E245" s="77" t="s">
        <v>242</v>
      </c>
      <c r="G245" s="9"/>
      <c r="H245" s="58"/>
      <c r="I245" s="213"/>
      <c r="J245" s="209"/>
      <c r="K245" s="91"/>
      <c r="L245" s="187">
        <f>SUM(L241:L244)</f>
        <v>130</v>
      </c>
      <c r="M245" s="217">
        <f>SUM(M241:M244)</f>
        <v>97.35999999999999</v>
      </c>
      <c r="N245" s="451">
        <f>SUM(N241:N244)</f>
        <v>130</v>
      </c>
    </row>
    <row r="246" spans="1:14" ht="12.75">
      <c r="A246" s="82">
        <v>121</v>
      </c>
      <c r="B246" s="33">
        <v>5169</v>
      </c>
      <c r="C246" s="33">
        <v>6171</v>
      </c>
      <c r="D246" s="55"/>
      <c r="E246" s="77" t="s">
        <v>164</v>
      </c>
      <c r="G246" s="9"/>
      <c r="H246" s="58"/>
      <c r="I246" s="213"/>
      <c r="J246" s="209"/>
      <c r="K246" s="91"/>
      <c r="L246" s="187">
        <v>20</v>
      </c>
      <c r="M246" s="217">
        <v>20.4</v>
      </c>
      <c r="N246" s="421">
        <v>0</v>
      </c>
    </row>
    <row r="247" spans="1:14" ht="12.75">
      <c r="A247" s="97">
        <v>122</v>
      </c>
      <c r="B247" s="33">
        <v>5229</v>
      </c>
      <c r="C247" s="33">
        <v>2140</v>
      </c>
      <c r="D247" s="33"/>
      <c r="E247" s="77" t="s">
        <v>586</v>
      </c>
      <c r="G247" s="9"/>
      <c r="H247" s="56"/>
      <c r="I247" s="213"/>
      <c r="J247" s="209"/>
      <c r="K247" s="91"/>
      <c r="L247" s="187">
        <v>73</v>
      </c>
      <c r="M247" s="217">
        <v>0</v>
      </c>
      <c r="N247" s="421">
        <v>0</v>
      </c>
    </row>
    <row r="248" spans="1:14" ht="12.75">
      <c r="A248" s="97">
        <v>902</v>
      </c>
      <c r="B248" s="33">
        <v>4116</v>
      </c>
      <c r="C248" s="33"/>
      <c r="D248" s="33">
        <v>17360</v>
      </c>
      <c r="E248" s="187" t="s">
        <v>793</v>
      </c>
      <c r="G248" s="9"/>
      <c r="H248" s="56"/>
      <c r="I248" s="187">
        <v>245</v>
      </c>
      <c r="J248" s="217">
        <v>209.3</v>
      </c>
      <c r="K248" s="421">
        <v>0</v>
      </c>
      <c r="L248" s="241"/>
      <c r="M248" s="242"/>
      <c r="N248" s="291"/>
    </row>
    <row r="249" spans="1:14" ht="13.5" thickBot="1">
      <c r="A249" s="97">
        <v>902</v>
      </c>
      <c r="B249" s="33">
        <v>5169</v>
      </c>
      <c r="C249" s="33">
        <v>2140</v>
      </c>
      <c r="D249" s="33">
        <v>17360</v>
      </c>
      <c r="E249" s="187" t="s">
        <v>546</v>
      </c>
      <c r="G249" s="9"/>
      <c r="H249" s="56"/>
      <c r="I249" s="213"/>
      <c r="J249" s="209"/>
      <c r="K249" s="91"/>
      <c r="L249" s="187">
        <v>245</v>
      </c>
      <c r="M249" s="217">
        <v>209.3</v>
      </c>
      <c r="N249" s="421">
        <v>0</v>
      </c>
    </row>
    <row r="250" spans="1:14" ht="13.5" thickBot="1">
      <c r="A250" s="5"/>
      <c r="B250" s="5"/>
      <c r="C250" s="5"/>
      <c r="D250" s="5"/>
      <c r="E250" s="101" t="s">
        <v>547</v>
      </c>
      <c r="G250" s="19"/>
      <c r="H250" s="92"/>
      <c r="I250" s="307">
        <f>SUM(I248+I224)</f>
        <v>245</v>
      </c>
      <c r="J250" s="219">
        <f>SUM(J248+J224)</f>
        <v>209.3</v>
      </c>
      <c r="K250" s="218">
        <f>SUM(K248+K224)</f>
        <v>0</v>
      </c>
      <c r="L250" s="218">
        <f>L228+L229+L234+L235+L236+L237+L238+L239+L245+L246+L247+L249</f>
        <v>1213</v>
      </c>
      <c r="M250" s="219">
        <f>M228+M229+M234+M235+M236+M237+M238+M239+M245+M246+M247+M249</f>
        <v>843.44</v>
      </c>
      <c r="N250" s="218">
        <f>N228+N229+N234+N235+N236+N237+N238+N239+N245+N246+N247+N249</f>
        <v>883</v>
      </c>
    </row>
    <row r="251" spans="1:14" ht="3.75" customHeight="1" thickBot="1">
      <c r="A251" s="5"/>
      <c r="B251" s="5"/>
      <c r="C251" s="5"/>
      <c r="D251" s="5"/>
      <c r="E251" s="2"/>
      <c r="G251" s="10"/>
      <c r="I251" s="90"/>
      <c r="J251" s="207"/>
      <c r="K251" s="227"/>
      <c r="L251" s="227"/>
      <c r="M251" s="207"/>
      <c r="N251" s="227"/>
    </row>
    <row r="252" spans="1:14" ht="13.5" thickBot="1">
      <c r="A252" s="6"/>
      <c r="B252" s="6"/>
      <c r="C252" s="6"/>
      <c r="D252" s="6"/>
      <c r="E252" s="26" t="s">
        <v>173</v>
      </c>
      <c r="F252" s="110" t="e">
        <f>SUM(#REF!+#REF!+#REF!+#REF!+#REF!)</f>
        <v>#REF!</v>
      </c>
      <c r="G252" s="164"/>
      <c r="H252" s="103" t="e">
        <f>H221+H179</f>
        <v>#REF!</v>
      </c>
      <c r="I252" s="239">
        <f>I221+I179+I250</f>
        <v>2880</v>
      </c>
      <c r="J252" s="240">
        <f>SUM(J221+J179+J250)</f>
        <v>2909.3140000000003</v>
      </c>
      <c r="K252" s="239">
        <f>SUM(K221+K179+K250)</f>
        <v>1208</v>
      </c>
      <c r="L252" s="231">
        <f>SUM(L250+L214+L221+L179)</f>
        <v>20846</v>
      </c>
      <c r="M252" s="232">
        <f>SUM(M250+M214+M221+M179)</f>
        <v>14052.920000000002</v>
      </c>
      <c r="N252" s="231">
        <f>SUM(N250+N214+N221+N179)</f>
        <v>19819</v>
      </c>
    </row>
    <row r="253" spans="1:14" ht="3" customHeight="1" thickBot="1">
      <c r="A253" s="6"/>
      <c r="B253" s="6"/>
      <c r="C253" s="6"/>
      <c r="D253" s="6"/>
      <c r="I253" s="90"/>
      <c r="J253" s="207"/>
      <c r="K253" s="227"/>
      <c r="L253" s="90"/>
      <c r="M253" s="207"/>
      <c r="N253" s="227"/>
    </row>
    <row r="254" spans="1:14" ht="12" customHeight="1" thickBot="1">
      <c r="A254" s="7">
        <v>3</v>
      </c>
      <c r="B254" s="7"/>
      <c r="C254" s="7"/>
      <c r="D254" s="7"/>
      <c r="E254" s="8" t="s">
        <v>260</v>
      </c>
      <c r="G254" s="10"/>
      <c r="I254" s="90"/>
      <c r="J254" s="207"/>
      <c r="K254" s="227"/>
      <c r="L254" s="227"/>
      <c r="M254" s="207"/>
      <c r="N254" s="227"/>
    </row>
    <row r="255" spans="1:14" ht="12.75">
      <c r="A255" s="72" t="s">
        <v>305</v>
      </c>
      <c r="B255" s="72" t="s">
        <v>306</v>
      </c>
      <c r="C255" s="72" t="s">
        <v>262</v>
      </c>
      <c r="D255" s="70"/>
      <c r="E255" s="73" t="s">
        <v>307</v>
      </c>
      <c r="G255" s="9"/>
      <c r="H255" s="4"/>
      <c r="I255" s="213"/>
      <c r="J255" s="209"/>
      <c r="K255" s="91"/>
      <c r="L255" s="189">
        <v>4</v>
      </c>
      <c r="M255" s="215">
        <v>2.8</v>
      </c>
      <c r="N255" s="423">
        <v>3</v>
      </c>
    </row>
    <row r="256" spans="1:14" ht="12.75">
      <c r="A256" s="72" t="s">
        <v>305</v>
      </c>
      <c r="B256" s="72" t="s">
        <v>268</v>
      </c>
      <c r="C256" s="72" t="s">
        <v>262</v>
      </c>
      <c r="D256" s="70"/>
      <c r="E256" s="73" t="s">
        <v>269</v>
      </c>
      <c r="G256" s="9"/>
      <c r="H256" s="4"/>
      <c r="I256" s="213"/>
      <c r="J256" s="209"/>
      <c r="K256" s="91"/>
      <c r="L256" s="189">
        <v>100</v>
      </c>
      <c r="M256" s="215">
        <v>46.6</v>
      </c>
      <c r="N256" s="423">
        <v>130</v>
      </c>
    </row>
    <row r="257" spans="1:14" ht="12.75">
      <c r="A257" s="72" t="s">
        <v>305</v>
      </c>
      <c r="B257" s="72" t="s">
        <v>270</v>
      </c>
      <c r="C257" s="72" t="s">
        <v>262</v>
      </c>
      <c r="D257" s="70"/>
      <c r="E257" s="73" t="s">
        <v>271</v>
      </c>
      <c r="G257" s="9"/>
      <c r="H257" s="4"/>
      <c r="I257" s="213"/>
      <c r="J257" s="209"/>
      <c r="K257" s="91"/>
      <c r="L257" s="119">
        <v>443</v>
      </c>
      <c r="M257" s="220">
        <v>385.7</v>
      </c>
      <c r="N257" s="424">
        <v>535</v>
      </c>
    </row>
    <row r="258" spans="1:14" ht="12.75">
      <c r="A258" s="72" t="s">
        <v>305</v>
      </c>
      <c r="B258" s="72" t="s">
        <v>272</v>
      </c>
      <c r="C258" s="72" t="s">
        <v>262</v>
      </c>
      <c r="D258" s="70"/>
      <c r="E258" s="73" t="s">
        <v>273</v>
      </c>
      <c r="G258" s="9"/>
      <c r="H258" s="4"/>
      <c r="I258" s="213"/>
      <c r="J258" s="209"/>
      <c r="K258" s="91"/>
      <c r="L258" s="119">
        <v>5</v>
      </c>
      <c r="M258" s="220">
        <v>3.6</v>
      </c>
      <c r="N258" s="424">
        <v>5</v>
      </c>
    </row>
    <row r="259" spans="1:14" ht="12.75">
      <c r="A259" s="72" t="s">
        <v>305</v>
      </c>
      <c r="B259" s="72" t="s">
        <v>274</v>
      </c>
      <c r="C259" s="72" t="s">
        <v>262</v>
      </c>
      <c r="D259" s="70"/>
      <c r="E259" s="73" t="s">
        <v>275</v>
      </c>
      <c r="G259" s="9"/>
      <c r="H259" s="4"/>
      <c r="I259" s="213"/>
      <c r="J259" s="209"/>
      <c r="K259" s="91"/>
      <c r="L259" s="119">
        <v>2</v>
      </c>
      <c r="M259" s="220">
        <v>0.9</v>
      </c>
      <c r="N259" s="424">
        <v>5</v>
      </c>
    </row>
    <row r="260" spans="1:14" ht="12.75">
      <c r="A260" s="79" t="s">
        <v>305</v>
      </c>
      <c r="B260" s="79"/>
      <c r="C260" s="79"/>
      <c r="D260" s="121"/>
      <c r="E260" s="71" t="s">
        <v>278</v>
      </c>
      <c r="F260" s="81"/>
      <c r="G260" s="9"/>
      <c r="H260" s="4"/>
      <c r="I260" s="213"/>
      <c r="J260" s="209"/>
      <c r="K260" s="91"/>
      <c r="L260" s="187">
        <f>SUM(L255:L259)</f>
        <v>554</v>
      </c>
      <c r="M260" s="217">
        <f>SUM(M255:M259)</f>
        <v>439.59999999999997</v>
      </c>
      <c r="N260" s="421">
        <f>SUM(N255:N259)</f>
        <v>678</v>
      </c>
    </row>
    <row r="261" spans="1:14" ht="3.75" customHeight="1">
      <c r="A261" s="72"/>
      <c r="B261" s="72"/>
      <c r="C261" s="72"/>
      <c r="D261" s="70"/>
      <c r="E261" s="73"/>
      <c r="G261" s="9"/>
      <c r="H261" s="4"/>
      <c r="I261" s="213"/>
      <c r="J261" s="209"/>
      <c r="K261" s="91"/>
      <c r="L261" s="189"/>
      <c r="M261" s="215"/>
      <c r="N261" s="214"/>
    </row>
    <row r="262" spans="1:14" ht="12.75">
      <c r="A262" s="111" t="s">
        <v>308</v>
      </c>
      <c r="B262" s="111" t="s">
        <v>280</v>
      </c>
      <c r="C262" s="111" t="s">
        <v>262</v>
      </c>
      <c r="D262" s="108"/>
      <c r="E262" s="73" t="s">
        <v>612</v>
      </c>
      <c r="F262" s="62"/>
      <c r="G262" s="9"/>
      <c r="H262" s="4"/>
      <c r="I262" s="213"/>
      <c r="J262" s="209"/>
      <c r="K262" s="91"/>
      <c r="L262" s="189">
        <v>84</v>
      </c>
      <c r="M262" s="215">
        <v>66.6</v>
      </c>
      <c r="N262" s="423">
        <v>80</v>
      </c>
    </row>
    <row r="263" spans="1:14" ht="12.75">
      <c r="A263" s="111" t="s">
        <v>308</v>
      </c>
      <c r="B263" s="111" t="s">
        <v>270</v>
      </c>
      <c r="C263" s="111" t="s">
        <v>262</v>
      </c>
      <c r="D263" s="108"/>
      <c r="E263" s="119" t="s">
        <v>1173</v>
      </c>
      <c r="F263" s="62"/>
      <c r="G263" s="9"/>
      <c r="H263" s="4"/>
      <c r="I263" s="213"/>
      <c r="J263" s="209"/>
      <c r="K263" s="91"/>
      <c r="L263" s="189">
        <v>50</v>
      </c>
      <c r="M263" s="215">
        <v>20.1</v>
      </c>
      <c r="N263" s="423">
        <v>40</v>
      </c>
    </row>
    <row r="264" spans="1:14" ht="12.75">
      <c r="A264" s="79" t="s">
        <v>308</v>
      </c>
      <c r="B264" s="111"/>
      <c r="C264" s="111"/>
      <c r="D264" s="108"/>
      <c r="E264" s="71" t="s">
        <v>613</v>
      </c>
      <c r="F264" s="62"/>
      <c r="G264" s="9"/>
      <c r="H264" s="4"/>
      <c r="I264" s="213"/>
      <c r="J264" s="209"/>
      <c r="K264" s="91"/>
      <c r="L264" s="187">
        <f>SUM(L262:L263)</f>
        <v>134</v>
      </c>
      <c r="M264" s="217">
        <f>SUM(M262:M263)</f>
        <v>86.69999999999999</v>
      </c>
      <c r="N264" s="421">
        <f>SUM(N262:N263)</f>
        <v>120</v>
      </c>
    </row>
    <row r="265" spans="1:14" ht="2.25" customHeight="1">
      <c r="A265" s="79"/>
      <c r="B265" s="111"/>
      <c r="C265" s="111"/>
      <c r="D265" s="108"/>
      <c r="E265" s="71"/>
      <c r="F265" s="62"/>
      <c r="G265" s="9"/>
      <c r="H265" s="4"/>
      <c r="I265" s="213"/>
      <c r="J265" s="209"/>
      <c r="K265" s="91"/>
      <c r="L265" s="187"/>
      <c r="M265" s="217"/>
      <c r="N265" s="216"/>
    </row>
    <row r="266" spans="1:14" ht="12.75">
      <c r="A266" s="79" t="s">
        <v>309</v>
      </c>
      <c r="B266" s="111" t="s">
        <v>274</v>
      </c>
      <c r="C266" s="111" t="s">
        <v>262</v>
      </c>
      <c r="D266" s="108"/>
      <c r="E266" s="71" t="s">
        <v>878</v>
      </c>
      <c r="F266" s="89"/>
      <c r="G266" s="9"/>
      <c r="H266" s="4"/>
      <c r="I266" s="213"/>
      <c r="J266" s="209"/>
      <c r="K266" s="91"/>
      <c r="L266" s="187">
        <v>160</v>
      </c>
      <c r="M266" s="217">
        <v>111.4</v>
      </c>
      <c r="N266" s="421">
        <v>120</v>
      </c>
    </row>
    <row r="267" spans="1:14" ht="13.5" customHeight="1">
      <c r="A267" s="79" t="s">
        <v>679</v>
      </c>
      <c r="B267" s="108" t="s">
        <v>680</v>
      </c>
      <c r="C267" s="108"/>
      <c r="D267" s="108"/>
      <c r="E267" s="117" t="s">
        <v>681</v>
      </c>
      <c r="F267" s="14"/>
      <c r="G267" s="9"/>
      <c r="H267" s="4"/>
      <c r="I267" s="187">
        <v>0</v>
      </c>
      <c r="J267" s="217">
        <v>0</v>
      </c>
      <c r="K267" s="421">
        <v>1</v>
      </c>
      <c r="L267" s="187"/>
      <c r="M267" s="217"/>
      <c r="N267" s="216"/>
    </row>
    <row r="268" spans="1:14" ht="12.75">
      <c r="A268" s="97">
        <v>149</v>
      </c>
      <c r="B268" s="33">
        <v>5161</v>
      </c>
      <c r="C268" s="33">
        <v>6171</v>
      </c>
      <c r="D268" s="33"/>
      <c r="E268" s="71" t="s">
        <v>174</v>
      </c>
      <c r="G268" s="9"/>
      <c r="H268" s="27"/>
      <c r="I268" s="213"/>
      <c r="J268" s="209"/>
      <c r="K268" s="91"/>
      <c r="L268" s="216">
        <v>1650</v>
      </c>
      <c r="M268" s="217">
        <v>1378</v>
      </c>
      <c r="N268" s="421">
        <v>1850</v>
      </c>
    </row>
    <row r="269" spans="1:14" ht="3" customHeight="1">
      <c r="A269" s="97"/>
      <c r="B269" s="33"/>
      <c r="C269" s="33"/>
      <c r="D269" s="33"/>
      <c r="E269" s="71"/>
      <c r="G269" s="9"/>
      <c r="H269" s="27"/>
      <c r="I269" s="213"/>
      <c r="J269" s="209"/>
      <c r="K269" s="91"/>
      <c r="L269" s="189"/>
      <c r="M269" s="215"/>
      <c r="N269" s="214"/>
    </row>
    <row r="270" spans="1:14" ht="12.75">
      <c r="A270" s="33">
        <v>150</v>
      </c>
      <c r="B270" s="33">
        <v>5139</v>
      </c>
      <c r="C270" s="33">
        <v>6171</v>
      </c>
      <c r="D270" s="33"/>
      <c r="E270" s="86" t="s">
        <v>271</v>
      </c>
      <c r="G270" s="9"/>
      <c r="H270" s="27"/>
      <c r="I270" s="213"/>
      <c r="J270" s="209"/>
      <c r="K270" s="91"/>
      <c r="L270" s="189">
        <v>100</v>
      </c>
      <c r="M270" s="215">
        <v>75.9</v>
      </c>
      <c r="N270" s="423">
        <v>100</v>
      </c>
    </row>
    <row r="271" spans="1:14" ht="12.75">
      <c r="A271" s="33">
        <v>150</v>
      </c>
      <c r="B271" s="33">
        <v>5169</v>
      </c>
      <c r="C271" s="33">
        <v>6171</v>
      </c>
      <c r="D271" s="33"/>
      <c r="E271" s="86" t="s">
        <v>275</v>
      </c>
      <c r="G271" s="9"/>
      <c r="H271" s="27"/>
      <c r="I271" s="213"/>
      <c r="J271" s="209"/>
      <c r="K271" s="91"/>
      <c r="L271" s="189">
        <v>700</v>
      </c>
      <c r="M271" s="215">
        <v>586.2</v>
      </c>
      <c r="N271" s="423">
        <v>715</v>
      </c>
    </row>
    <row r="272" spans="1:14" ht="12.75">
      <c r="A272" s="97">
        <v>150</v>
      </c>
      <c r="B272" s="33"/>
      <c r="C272" s="33"/>
      <c r="D272" s="33"/>
      <c r="E272" s="71" t="s">
        <v>175</v>
      </c>
      <c r="G272" s="9"/>
      <c r="H272" s="27"/>
      <c r="I272" s="213"/>
      <c r="J272" s="209"/>
      <c r="K272" s="91"/>
      <c r="L272" s="187">
        <f>SUM(L270:L271)</f>
        <v>800</v>
      </c>
      <c r="M272" s="217">
        <f>SUM(M270:M271)</f>
        <v>662.1</v>
      </c>
      <c r="N272" s="421">
        <f>SUM(N270:N271)</f>
        <v>815</v>
      </c>
    </row>
    <row r="273" spans="1:14" ht="3" customHeight="1">
      <c r="A273" s="97"/>
      <c r="B273" s="33"/>
      <c r="C273" s="33"/>
      <c r="D273" s="33"/>
      <c r="E273" s="71"/>
      <c r="G273" s="9"/>
      <c r="H273" s="27"/>
      <c r="I273" s="213"/>
      <c r="J273" s="209"/>
      <c r="K273" s="91"/>
      <c r="L273" s="189"/>
      <c r="M273" s="215"/>
      <c r="N273" s="214"/>
    </row>
    <row r="274" spans="1:14" ht="12.75">
      <c r="A274" s="33">
        <v>151</v>
      </c>
      <c r="B274" s="33">
        <v>5151</v>
      </c>
      <c r="C274" s="33">
        <v>6171</v>
      </c>
      <c r="D274" s="33"/>
      <c r="E274" s="86" t="s">
        <v>406</v>
      </c>
      <c r="F274" s="49">
        <v>50</v>
      </c>
      <c r="G274" s="9"/>
      <c r="H274" s="27"/>
      <c r="I274" s="213"/>
      <c r="J274" s="209"/>
      <c r="K274" s="91"/>
      <c r="L274" s="189">
        <v>120</v>
      </c>
      <c r="M274" s="215">
        <v>94.5</v>
      </c>
      <c r="N274" s="423">
        <v>130</v>
      </c>
    </row>
    <row r="275" spans="1:14" ht="12.75">
      <c r="A275" s="33">
        <v>151</v>
      </c>
      <c r="B275" s="33">
        <v>5152</v>
      </c>
      <c r="C275" s="33">
        <v>6171</v>
      </c>
      <c r="D275" s="33"/>
      <c r="E275" s="152" t="s">
        <v>310</v>
      </c>
      <c r="G275" s="9"/>
      <c r="H275" s="27"/>
      <c r="I275" s="213"/>
      <c r="J275" s="209"/>
      <c r="K275" s="91"/>
      <c r="L275" s="119">
        <v>20</v>
      </c>
      <c r="M275" s="220">
        <v>12.027</v>
      </c>
      <c r="N275" s="424">
        <v>20</v>
      </c>
    </row>
    <row r="276" spans="1:14" ht="12.75">
      <c r="A276" s="149">
        <v>151</v>
      </c>
      <c r="B276" s="149">
        <v>5153</v>
      </c>
      <c r="C276" s="149">
        <v>6171</v>
      </c>
      <c r="D276" s="149"/>
      <c r="E276" s="86" t="s">
        <v>291</v>
      </c>
      <c r="G276" s="9"/>
      <c r="H276" s="27"/>
      <c r="I276" s="213"/>
      <c r="J276" s="209"/>
      <c r="K276" s="91"/>
      <c r="L276" s="119">
        <v>600</v>
      </c>
      <c r="M276" s="220">
        <v>436.2</v>
      </c>
      <c r="N276" s="424">
        <v>750</v>
      </c>
    </row>
    <row r="277" spans="1:14" ht="12.75">
      <c r="A277" s="33">
        <v>151</v>
      </c>
      <c r="B277" s="33">
        <v>5154</v>
      </c>
      <c r="C277" s="33">
        <v>6171</v>
      </c>
      <c r="D277" s="33"/>
      <c r="E277" s="86" t="s">
        <v>292</v>
      </c>
      <c r="G277" s="9"/>
      <c r="H277" s="27"/>
      <c r="I277" s="213"/>
      <c r="J277" s="209"/>
      <c r="K277" s="91"/>
      <c r="L277" s="119">
        <v>1600</v>
      </c>
      <c r="M277" s="220">
        <v>1263.6</v>
      </c>
      <c r="N277" s="424">
        <v>1550</v>
      </c>
    </row>
    <row r="278" spans="1:14" ht="12.75">
      <c r="A278" s="33">
        <v>151</v>
      </c>
      <c r="B278" s="33">
        <v>5169</v>
      </c>
      <c r="C278" s="33">
        <v>6171</v>
      </c>
      <c r="D278" s="33"/>
      <c r="E278" s="86" t="s">
        <v>879</v>
      </c>
      <c r="G278" s="9"/>
      <c r="H278" s="27"/>
      <c r="I278" s="213"/>
      <c r="J278" s="209"/>
      <c r="K278" s="91"/>
      <c r="L278" s="189">
        <v>60</v>
      </c>
      <c r="M278" s="215">
        <v>49.5</v>
      </c>
      <c r="N278" s="423">
        <v>60</v>
      </c>
    </row>
    <row r="279" spans="1:14" ht="12.75">
      <c r="A279" s="97">
        <v>151</v>
      </c>
      <c r="B279" s="33"/>
      <c r="C279" s="33"/>
      <c r="D279" s="33"/>
      <c r="E279" s="71" t="s">
        <v>858</v>
      </c>
      <c r="G279" s="9"/>
      <c r="H279" s="27"/>
      <c r="I279" s="213"/>
      <c r="J279" s="209"/>
      <c r="K279" s="91"/>
      <c r="L279" s="216">
        <f>SUM(L274:L278)</f>
        <v>2400</v>
      </c>
      <c r="M279" s="217">
        <f>SUM(M274:M278)</f>
        <v>1855.8269999999998</v>
      </c>
      <c r="N279" s="421">
        <f>SUM(N274:N278)</f>
        <v>2510</v>
      </c>
    </row>
    <row r="280" spans="1:14" ht="3" customHeight="1">
      <c r="A280" s="33"/>
      <c r="B280" s="33"/>
      <c r="C280" s="33"/>
      <c r="D280" s="33"/>
      <c r="E280" s="86"/>
      <c r="G280" s="9"/>
      <c r="H280" s="27"/>
      <c r="I280" s="213"/>
      <c r="J280" s="209"/>
      <c r="K280" s="91"/>
      <c r="L280" s="189"/>
      <c r="M280" s="215"/>
      <c r="N280" s="214"/>
    </row>
    <row r="281" spans="1:14" ht="12.75">
      <c r="A281" s="33">
        <v>152</v>
      </c>
      <c r="B281" s="33">
        <v>5151</v>
      </c>
      <c r="C281" s="33">
        <v>6171</v>
      </c>
      <c r="D281" s="33"/>
      <c r="E281" s="86" t="s">
        <v>290</v>
      </c>
      <c r="G281" s="9"/>
      <c r="H281" s="27"/>
      <c r="I281" s="213"/>
      <c r="J281" s="209"/>
      <c r="K281" s="91"/>
      <c r="L281" s="189">
        <v>1</v>
      </c>
      <c r="M281" s="215">
        <v>0.23</v>
      </c>
      <c r="N281" s="423">
        <v>0</v>
      </c>
    </row>
    <row r="282" spans="1:14" ht="12.75">
      <c r="A282" s="33">
        <v>152</v>
      </c>
      <c r="B282" s="33">
        <v>5152</v>
      </c>
      <c r="C282" s="33">
        <v>6171</v>
      </c>
      <c r="D282" s="33"/>
      <c r="E282" s="86" t="s">
        <v>310</v>
      </c>
      <c r="G282" s="9"/>
      <c r="H282" s="27"/>
      <c r="I282" s="213"/>
      <c r="J282" s="209"/>
      <c r="K282" s="91"/>
      <c r="L282" s="189">
        <v>10</v>
      </c>
      <c r="M282" s="215">
        <v>9.62</v>
      </c>
      <c r="N282" s="423">
        <v>0</v>
      </c>
    </row>
    <row r="283" spans="1:14" ht="12.75">
      <c r="A283" s="33">
        <v>152</v>
      </c>
      <c r="B283" s="33">
        <v>5154</v>
      </c>
      <c r="C283" s="33">
        <v>6171</v>
      </c>
      <c r="D283" s="33"/>
      <c r="E283" s="86" t="s">
        <v>292</v>
      </c>
      <c r="G283" s="9"/>
      <c r="H283" s="27"/>
      <c r="I283" s="213"/>
      <c r="J283" s="209"/>
      <c r="K283" s="91"/>
      <c r="L283" s="189">
        <v>2</v>
      </c>
      <c r="M283" s="215">
        <v>0.4</v>
      </c>
      <c r="N283" s="423">
        <v>6</v>
      </c>
    </row>
    <row r="284" spans="1:14" ht="12.75">
      <c r="A284" s="33">
        <v>152</v>
      </c>
      <c r="B284" s="33">
        <v>5164</v>
      </c>
      <c r="C284" s="33">
        <v>6171</v>
      </c>
      <c r="D284" s="33"/>
      <c r="E284" s="86" t="s">
        <v>311</v>
      </c>
      <c r="G284" s="9"/>
      <c r="H284" s="27"/>
      <c r="I284" s="213"/>
      <c r="J284" s="209"/>
      <c r="K284" s="91"/>
      <c r="L284" s="189">
        <v>34</v>
      </c>
      <c r="M284" s="215">
        <v>16.8</v>
      </c>
      <c r="N284" s="423">
        <v>34</v>
      </c>
    </row>
    <row r="285" spans="1:14" ht="12.75">
      <c r="A285" s="33">
        <v>152</v>
      </c>
      <c r="B285" s="33">
        <v>5169</v>
      </c>
      <c r="C285" s="33">
        <v>6171</v>
      </c>
      <c r="D285" s="33"/>
      <c r="E285" s="86" t="s">
        <v>275</v>
      </c>
      <c r="G285" s="9"/>
      <c r="H285" s="27"/>
      <c r="I285" s="213"/>
      <c r="J285" s="209"/>
      <c r="K285" s="91"/>
      <c r="L285" s="189">
        <v>2</v>
      </c>
      <c r="M285" s="215">
        <v>2.14</v>
      </c>
      <c r="N285" s="423">
        <v>0</v>
      </c>
    </row>
    <row r="286" spans="1:14" ht="12.75">
      <c r="A286" s="97">
        <v>152</v>
      </c>
      <c r="B286" s="33"/>
      <c r="C286" s="33"/>
      <c r="D286" s="33"/>
      <c r="E286" s="71" t="s">
        <v>859</v>
      </c>
      <c r="G286" s="9"/>
      <c r="H286" s="27"/>
      <c r="I286" s="213"/>
      <c r="J286" s="209"/>
      <c r="K286" s="91"/>
      <c r="L286" s="187">
        <f>SUM(L281:L285)</f>
        <v>49</v>
      </c>
      <c r="M286" s="217">
        <f>SUM(M281:M285)</f>
        <v>29.19</v>
      </c>
      <c r="N286" s="421">
        <f>SUM(N281:N285)</f>
        <v>40</v>
      </c>
    </row>
    <row r="287" spans="1:14" ht="2.25" customHeight="1">
      <c r="A287" s="97"/>
      <c r="B287" s="33"/>
      <c r="C287" s="33"/>
      <c r="D287" s="33"/>
      <c r="E287" s="117"/>
      <c r="G287" s="9"/>
      <c r="H287" s="27"/>
      <c r="I287" s="213"/>
      <c r="J287" s="209"/>
      <c r="K287" s="91"/>
      <c r="L287" s="187"/>
      <c r="M287" s="217"/>
      <c r="N287" s="216"/>
    </row>
    <row r="288" spans="1:14" ht="12.75">
      <c r="A288" s="33">
        <v>153</v>
      </c>
      <c r="B288" s="33">
        <v>5139</v>
      </c>
      <c r="C288" s="33">
        <v>6171</v>
      </c>
      <c r="D288" s="33"/>
      <c r="E288" s="86" t="s">
        <v>271</v>
      </c>
      <c r="G288" s="9"/>
      <c r="H288" s="27"/>
      <c r="I288" s="213"/>
      <c r="J288" s="209"/>
      <c r="K288" s="91"/>
      <c r="L288" s="189">
        <v>35</v>
      </c>
      <c r="M288" s="215">
        <v>24.3</v>
      </c>
      <c r="N288" s="423">
        <v>40</v>
      </c>
    </row>
    <row r="289" spans="1:14" ht="12.75">
      <c r="A289" s="33">
        <v>153</v>
      </c>
      <c r="B289" s="33">
        <v>5156</v>
      </c>
      <c r="C289" s="33">
        <v>6171</v>
      </c>
      <c r="D289" s="33"/>
      <c r="E289" s="86" t="s">
        <v>822</v>
      </c>
      <c r="G289" s="9"/>
      <c r="H289" s="27"/>
      <c r="I289" s="213"/>
      <c r="J289" s="209"/>
      <c r="K289" s="91"/>
      <c r="L289" s="189">
        <v>5</v>
      </c>
      <c r="M289" s="215">
        <v>0.9</v>
      </c>
      <c r="N289" s="423">
        <v>5</v>
      </c>
    </row>
    <row r="290" spans="1:14" ht="12.75">
      <c r="A290" s="33">
        <v>153</v>
      </c>
      <c r="B290" s="33">
        <v>5162</v>
      </c>
      <c r="C290" s="33">
        <v>6171</v>
      </c>
      <c r="D290" s="33"/>
      <c r="E290" s="86" t="s">
        <v>442</v>
      </c>
      <c r="G290" s="9"/>
      <c r="H290" s="27"/>
      <c r="I290" s="213"/>
      <c r="J290" s="209"/>
      <c r="K290" s="91"/>
      <c r="L290" s="189">
        <v>12</v>
      </c>
      <c r="M290" s="215">
        <v>9.1</v>
      </c>
      <c r="N290" s="423">
        <v>11</v>
      </c>
    </row>
    <row r="291" spans="1:14" ht="12.75">
      <c r="A291" s="33">
        <v>153</v>
      </c>
      <c r="B291" s="33">
        <v>5166</v>
      </c>
      <c r="C291" s="33">
        <v>6171</v>
      </c>
      <c r="D291" s="33"/>
      <c r="E291" s="119" t="s">
        <v>658</v>
      </c>
      <c r="G291" s="9"/>
      <c r="H291" s="27"/>
      <c r="I291" s="213"/>
      <c r="J291" s="209"/>
      <c r="K291" s="91"/>
      <c r="L291" s="189">
        <v>100</v>
      </c>
      <c r="M291" s="215">
        <v>99.2</v>
      </c>
      <c r="N291" s="423">
        <v>50</v>
      </c>
    </row>
    <row r="292" spans="1:14" ht="12.75">
      <c r="A292" s="33">
        <v>153</v>
      </c>
      <c r="B292" s="33">
        <v>5169</v>
      </c>
      <c r="C292" s="33">
        <v>6171</v>
      </c>
      <c r="D292" s="33"/>
      <c r="E292" s="119" t="s">
        <v>880</v>
      </c>
      <c r="G292" s="9"/>
      <c r="H292" s="27"/>
      <c r="I292" s="213"/>
      <c r="J292" s="209"/>
      <c r="K292" s="91"/>
      <c r="L292" s="189">
        <v>103</v>
      </c>
      <c r="M292" s="215">
        <v>101.5</v>
      </c>
      <c r="N292" s="423">
        <v>150</v>
      </c>
    </row>
    <row r="293" spans="1:14" ht="12.75">
      <c r="A293" s="33">
        <v>153</v>
      </c>
      <c r="B293" s="33">
        <v>5171</v>
      </c>
      <c r="C293" s="33">
        <v>6171</v>
      </c>
      <c r="D293" s="33"/>
      <c r="E293" s="86" t="s">
        <v>281</v>
      </c>
      <c r="G293" s="9"/>
      <c r="H293" s="27"/>
      <c r="I293" s="213"/>
      <c r="J293" s="209"/>
      <c r="K293" s="91"/>
      <c r="L293" s="189">
        <v>115</v>
      </c>
      <c r="M293" s="215">
        <v>89.5</v>
      </c>
      <c r="N293" s="423">
        <v>100</v>
      </c>
    </row>
    <row r="294" spans="1:14" ht="12.75">
      <c r="A294" s="97">
        <v>153</v>
      </c>
      <c r="B294" s="33"/>
      <c r="C294" s="33"/>
      <c r="D294" s="33"/>
      <c r="E294" s="117" t="s">
        <v>312</v>
      </c>
      <c r="G294" s="9"/>
      <c r="H294" s="58"/>
      <c r="I294" s="213"/>
      <c r="J294" s="209"/>
      <c r="K294" s="91"/>
      <c r="L294" s="187">
        <f>SUM(L288:L293)</f>
        <v>370</v>
      </c>
      <c r="M294" s="217">
        <f>SUM(M288:M293)</f>
        <v>324.5</v>
      </c>
      <c r="N294" s="421">
        <f>SUM(N288:N293)</f>
        <v>356</v>
      </c>
    </row>
    <row r="295" spans="1:14" ht="3" customHeight="1">
      <c r="A295" s="11"/>
      <c r="B295" s="11"/>
      <c r="C295" s="11"/>
      <c r="D295" s="11"/>
      <c r="E295" s="11"/>
      <c r="I295" s="90"/>
      <c r="J295" s="207"/>
      <c r="K295" s="227"/>
      <c r="L295" s="189"/>
      <c r="M295" s="215"/>
      <c r="N295" s="214"/>
    </row>
    <row r="296" spans="1:14" ht="12.75">
      <c r="A296" s="33">
        <v>154</v>
      </c>
      <c r="B296" s="33">
        <v>5139</v>
      </c>
      <c r="C296" s="33">
        <v>6171</v>
      </c>
      <c r="D296" s="33"/>
      <c r="E296" s="86" t="s">
        <v>271</v>
      </c>
      <c r="G296" s="9"/>
      <c r="H296" s="123"/>
      <c r="I296" s="213"/>
      <c r="J296" s="209"/>
      <c r="K296" s="91"/>
      <c r="L296" s="189">
        <v>50</v>
      </c>
      <c r="M296" s="215">
        <v>19.6</v>
      </c>
      <c r="N296" s="423">
        <v>100</v>
      </c>
    </row>
    <row r="297" spans="1:14" ht="12.75">
      <c r="A297" s="33">
        <v>154</v>
      </c>
      <c r="B297" s="33">
        <v>5178</v>
      </c>
      <c r="C297" s="33">
        <v>6171</v>
      </c>
      <c r="D297" s="33"/>
      <c r="E297" s="119" t="s">
        <v>313</v>
      </c>
      <c r="G297" s="9"/>
      <c r="H297" s="27"/>
      <c r="I297" s="213"/>
      <c r="J297" s="209"/>
      <c r="K297" s="91"/>
      <c r="L297" s="189">
        <v>71</v>
      </c>
      <c r="M297" s="215">
        <v>58.9</v>
      </c>
      <c r="N297" s="423">
        <v>71</v>
      </c>
    </row>
    <row r="298" spans="1:14" ht="12.75">
      <c r="A298" s="33">
        <v>154</v>
      </c>
      <c r="B298" s="33">
        <v>5164</v>
      </c>
      <c r="C298" s="33">
        <v>6171</v>
      </c>
      <c r="D298" s="33"/>
      <c r="E298" s="119" t="s">
        <v>823</v>
      </c>
      <c r="G298" s="9"/>
      <c r="H298" s="27"/>
      <c r="I298" s="213"/>
      <c r="J298" s="209"/>
      <c r="K298" s="91"/>
      <c r="L298" s="189">
        <v>394</v>
      </c>
      <c r="M298" s="215">
        <v>332</v>
      </c>
      <c r="N298" s="423">
        <v>254</v>
      </c>
    </row>
    <row r="299" spans="1:14" ht="12.75">
      <c r="A299" s="97">
        <v>154</v>
      </c>
      <c r="B299" s="33"/>
      <c r="C299" s="33"/>
      <c r="D299" s="33"/>
      <c r="E299" s="71" t="s">
        <v>1093</v>
      </c>
      <c r="G299" s="9"/>
      <c r="H299" s="27"/>
      <c r="I299" s="213"/>
      <c r="J299" s="209"/>
      <c r="K299" s="91"/>
      <c r="L299" s="187">
        <f>SUM(L296:L298)</f>
        <v>515</v>
      </c>
      <c r="M299" s="217">
        <f>SUM(M296:M298)</f>
        <v>410.5</v>
      </c>
      <c r="N299" s="421">
        <f>SUM(N296:N298)</f>
        <v>425</v>
      </c>
    </row>
    <row r="300" spans="1:14" ht="3" customHeight="1">
      <c r="A300" s="97"/>
      <c r="B300" s="33"/>
      <c r="C300" s="33"/>
      <c r="D300" s="33"/>
      <c r="E300" s="71"/>
      <c r="F300" s="39"/>
      <c r="G300" s="9"/>
      <c r="H300" s="27"/>
      <c r="I300" s="213"/>
      <c r="J300" s="209"/>
      <c r="K300" s="91"/>
      <c r="L300" s="189"/>
      <c r="M300" s="215"/>
      <c r="N300" s="214"/>
    </row>
    <row r="301" spans="1:14" ht="12.75">
      <c r="A301" s="97">
        <v>155</v>
      </c>
      <c r="B301" s="33">
        <v>5139</v>
      </c>
      <c r="C301" s="33">
        <v>6171</v>
      </c>
      <c r="D301" s="33"/>
      <c r="E301" s="117" t="s">
        <v>659</v>
      </c>
      <c r="G301" s="9"/>
      <c r="H301" s="27"/>
      <c r="I301" s="213"/>
      <c r="J301" s="209"/>
      <c r="K301" s="91"/>
      <c r="L301" s="216">
        <v>245</v>
      </c>
      <c r="M301" s="217">
        <v>198.2</v>
      </c>
      <c r="N301" s="421">
        <v>350</v>
      </c>
    </row>
    <row r="302" spans="1:14" ht="12.75">
      <c r="A302" s="97">
        <v>156</v>
      </c>
      <c r="B302" s="33">
        <v>5162</v>
      </c>
      <c r="C302" s="33">
        <v>6171</v>
      </c>
      <c r="D302" s="33"/>
      <c r="E302" s="71" t="s">
        <v>176</v>
      </c>
      <c r="G302" s="9"/>
      <c r="H302" s="58"/>
      <c r="I302" s="213"/>
      <c r="J302" s="209"/>
      <c r="K302" s="91"/>
      <c r="L302" s="216">
        <v>1250</v>
      </c>
      <c r="M302" s="217">
        <v>992.8</v>
      </c>
      <c r="N302" s="421">
        <v>1251</v>
      </c>
    </row>
    <row r="303" spans="1:14" ht="12.75">
      <c r="A303" s="97">
        <v>159</v>
      </c>
      <c r="B303" s="33">
        <v>1361</v>
      </c>
      <c r="C303" s="33"/>
      <c r="D303" s="33"/>
      <c r="E303" s="187" t="s">
        <v>178</v>
      </c>
      <c r="G303" s="13"/>
      <c r="H303" s="40"/>
      <c r="I303" s="243">
        <v>40</v>
      </c>
      <c r="J303" s="244">
        <v>32.2</v>
      </c>
      <c r="K303" s="437">
        <v>50</v>
      </c>
      <c r="L303" s="129"/>
      <c r="M303" s="208"/>
      <c r="N303" s="407"/>
    </row>
    <row r="304" spans="1:14" ht="12.75">
      <c r="A304" s="97">
        <v>160</v>
      </c>
      <c r="B304" s="33">
        <v>1361</v>
      </c>
      <c r="C304" s="33"/>
      <c r="D304" s="33"/>
      <c r="E304" s="77" t="s">
        <v>660</v>
      </c>
      <c r="F304" s="39"/>
      <c r="G304" s="13"/>
      <c r="H304" s="142"/>
      <c r="I304" s="117">
        <v>1100</v>
      </c>
      <c r="J304" s="221">
        <v>1013.3</v>
      </c>
      <c r="K304" s="422">
        <v>1000</v>
      </c>
      <c r="L304" s="129"/>
      <c r="M304" s="208"/>
      <c r="N304" s="407"/>
    </row>
    <row r="305" spans="1:14" ht="12.75">
      <c r="A305" s="97">
        <v>161</v>
      </c>
      <c r="B305" s="33">
        <v>2210</v>
      </c>
      <c r="C305" s="33">
        <v>5399</v>
      </c>
      <c r="D305" s="33"/>
      <c r="E305" s="77" t="s">
        <v>179</v>
      </c>
      <c r="G305" s="12"/>
      <c r="H305" s="1"/>
      <c r="I305" s="117">
        <v>100</v>
      </c>
      <c r="J305" s="221">
        <v>81.3</v>
      </c>
      <c r="K305" s="422">
        <v>90</v>
      </c>
      <c r="L305" s="129"/>
      <c r="M305" s="208"/>
      <c r="N305" s="407"/>
    </row>
    <row r="306" spans="1:14" ht="12.75">
      <c r="A306" s="97">
        <v>161</v>
      </c>
      <c r="B306" s="33">
        <v>4121</v>
      </c>
      <c r="C306" s="33"/>
      <c r="D306" s="33"/>
      <c r="E306" s="188" t="s">
        <v>787</v>
      </c>
      <c r="G306" s="12"/>
      <c r="H306" s="1"/>
      <c r="I306" s="117">
        <v>30</v>
      </c>
      <c r="J306" s="221">
        <v>24.5</v>
      </c>
      <c r="K306" s="422">
        <v>30</v>
      </c>
      <c r="L306" s="129"/>
      <c r="M306" s="208"/>
      <c r="N306" s="407"/>
    </row>
    <row r="307" spans="1:14" ht="12.75">
      <c r="A307" s="97">
        <v>161</v>
      </c>
      <c r="B307" s="33">
        <v>2324</v>
      </c>
      <c r="C307" s="33">
        <v>5399</v>
      </c>
      <c r="D307" s="33"/>
      <c r="E307" s="77" t="s">
        <v>574</v>
      </c>
      <c r="G307" s="12"/>
      <c r="H307" s="1"/>
      <c r="I307" s="117">
        <v>0</v>
      </c>
      <c r="J307" s="221">
        <v>9.2</v>
      </c>
      <c r="K307" s="422">
        <v>10</v>
      </c>
      <c r="L307" s="129"/>
      <c r="M307" s="208"/>
      <c r="N307" s="407"/>
    </row>
    <row r="308" spans="1:14" ht="12.75">
      <c r="A308" s="97">
        <v>163</v>
      </c>
      <c r="B308" s="33">
        <v>2210</v>
      </c>
      <c r="C308" s="33">
        <v>6409</v>
      </c>
      <c r="D308" s="33"/>
      <c r="E308" s="77" t="s">
        <v>180</v>
      </c>
      <c r="G308" s="12"/>
      <c r="H308" s="142"/>
      <c r="I308" s="117">
        <v>50</v>
      </c>
      <c r="J308" s="221">
        <v>55.2</v>
      </c>
      <c r="K308" s="422">
        <v>50</v>
      </c>
      <c r="L308" s="129"/>
      <c r="M308" s="208"/>
      <c r="N308" s="407"/>
    </row>
    <row r="309" spans="1:14" ht="3" customHeight="1">
      <c r="A309" s="97"/>
      <c r="B309" s="33"/>
      <c r="C309" s="33"/>
      <c r="D309" s="33"/>
      <c r="E309" s="77"/>
      <c r="G309" s="12"/>
      <c r="H309" s="142"/>
      <c r="I309" s="117"/>
      <c r="J309" s="245"/>
      <c r="K309" s="432"/>
      <c r="L309" s="129"/>
      <c r="M309" s="208"/>
      <c r="N309" s="407"/>
    </row>
    <row r="310" spans="1:14" ht="12.75">
      <c r="A310" s="29">
        <v>164</v>
      </c>
      <c r="B310" s="33">
        <v>2324</v>
      </c>
      <c r="C310" s="33">
        <v>6171</v>
      </c>
      <c r="D310" s="33"/>
      <c r="E310" s="189" t="s">
        <v>476</v>
      </c>
      <c r="G310" s="12"/>
      <c r="H310" s="143"/>
      <c r="I310" s="119">
        <v>75</v>
      </c>
      <c r="J310" s="220">
        <v>91</v>
      </c>
      <c r="K310" s="424">
        <v>45</v>
      </c>
      <c r="L310" s="129"/>
      <c r="M310" s="208"/>
      <c r="N310" s="407"/>
    </row>
    <row r="311" spans="1:14" ht="12.75">
      <c r="A311" s="29">
        <v>164</v>
      </c>
      <c r="B311" s="33">
        <v>2111</v>
      </c>
      <c r="C311" s="33">
        <v>6171</v>
      </c>
      <c r="D311" s="33"/>
      <c r="E311" s="189" t="s">
        <v>794</v>
      </c>
      <c r="G311" s="12"/>
      <c r="H311" s="143"/>
      <c r="I311" s="119">
        <v>5</v>
      </c>
      <c r="J311" s="220">
        <v>1.3</v>
      </c>
      <c r="K311" s="424">
        <v>5</v>
      </c>
      <c r="L311" s="129"/>
      <c r="M311" s="208"/>
      <c r="N311" s="407"/>
    </row>
    <row r="312" spans="1:14" ht="12.75">
      <c r="A312" s="165">
        <v>164</v>
      </c>
      <c r="B312" s="35"/>
      <c r="C312" s="35"/>
      <c r="D312" s="35"/>
      <c r="E312" s="89" t="s">
        <v>181</v>
      </c>
      <c r="G312" s="13"/>
      <c r="H312" s="142"/>
      <c r="I312" s="117">
        <f>SUM(I310:I311)</f>
        <v>80</v>
      </c>
      <c r="J312" s="221">
        <f>SUM(J310:J311)</f>
        <v>92.3</v>
      </c>
      <c r="K312" s="422">
        <f>SUM(K310:K311)</f>
        <v>50</v>
      </c>
      <c r="L312" s="129"/>
      <c r="M312" s="208"/>
      <c r="N312" s="407"/>
    </row>
    <row r="313" spans="1:14" ht="3" customHeight="1">
      <c r="A313" s="11"/>
      <c r="B313" s="11"/>
      <c r="C313" s="11"/>
      <c r="D313" s="11"/>
      <c r="E313" s="11"/>
      <c r="F313" s="11"/>
      <c r="G313" s="11"/>
      <c r="H313" s="27"/>
      <c r="I313" s="213"/>
      <c r="J313" s="209"/>
      <c r="K313" s="426"/>
      <c r="L313" s="90"/>
      <c r="M313" s="207"/>
      <c r="N313" s="227"/>
    </row>
    <row r="314" spans="1:14" ht="12.75">
      <c r="A314" s="97">
        <v>168</v>
      </c>
      <c r="B314" s="33">
        <v>2310</v>
      </c>
      <c r="C314" s="33">
        <v>6171</v>
      </c>
      <c r="D314" s="33"/>
      <c r="E314" s="187" t="s">
        <v>394</v>
      </c>
      <c r="F314" s="11"/>
      <c r="G314" s="12"/>
      <c r="H314" s="11"/>
      <c r="I314" s="187">
        <v>10</v>
      </c>
      <c r="J314" s="217">
        <v>8.6</v>
      </c>
      <c r="K314" s="421">
        <v>5</v>
      </c>
      <c r="L314" s="90"/>
      <c r="M314" s="207"/>
      <c r="N314" s="227"/>
    </row>
    <row r="315" spans="9:14" ht="2.25" customHeight="1">
      <c r="I315" s="90"/>
      <c r="J315" s="90"/>
      <c r="K315" s="427">
        <v>1</v>
      </c>
      <c r="L315" s="90"/>
      <c r="M315" s="207"/>
      <c r="N315" s="227"/>
    </row>
    <row r="316" spans="1:14" ht="12.75">
      <c r="A316" s="29">
        <v>172</v>
      </c>
      <c r="B316" s="33">
        <v>2111</v>
      </c>
      <c r="C316" s="33">
        <v>6171</v>
      </c>
      <c r="D316" s="33"/>
      <c r="E316" s="68" t="s">
        <v>508</v>
      </c>
      <c r="F316" s="11"/>
      <c r="G316" s="12"/>
      <c r="H316" s="11"/>
      <c r="I316" s="189">
        <v>0</v>
      </c>
      <c r="J316" s="215">
        <v>0.6</v>
      </c>
      <c r="K316" s="423">
        <v>1</v>
      </c>
      <c r="L316" s="90"/>
      <c r="M316" s="207"/>
      <c r="N316" s="227"/>
    </row>
    <row r="317" spans="1:14" ht="12.75">
      <c r="A317" s="29">
        <v>172</v>
      </c>
      <c r="B317" s="33">
        <v>2132</v>
      </c>
      <c r="C317" s="33">
        <v>6171</v>
      </c>
      <c r="D317" s="33"/>
      <c r="E317" s="68" t="s">
        <v>509</v>
      </c>
      <c r="F317" s="11"/>
      <c r="G317" s="12"/>
      <c r="H317" s="11"/>
      <c r="I317" s="189">
        <v>0</v>
      </c>
      <c r="J317" s="215">
        <v>0.35</v>
      </c>
      <c r="K317" s="423">
        <v>1</v>
      </c>
      <c r="L317" s="90"/>
      <c r="M317" s="207"/>
      <c r="N317" s="227"/>
    </row>
    <row r="318" spans="1:14" ht="13.5" thickBot="1">
      <c r="A318" s="97">
        <v>172</v>
      </c>
      <c r="B318" s="33"/>
      <c r="C318" s="33"/>
      <c r="D318" s="33"/>
      <c r="E318" s="77" t="s">
        <v>510</v>
      </c>
      <c r="F318" s="11"/>
      <c r="G318" s="12"/>
      <c r="H318" s="11"/>
      <c r="I318" s="187">
        <v>0</v>
      </c>
      <c r="J318" s="217">
        <f>SUM(J316:J317)</f>
        <v>0.95</v>
      </c>
      <c r="K318" s="421">
        <f>SUM(K316:K317)</f>
        <v>2</v>
      </c>
      <c r="L318" s="90"/>
      <c r="M318" s="207"/>
      <c r="N318" s="227"/>
    </row>
    <row r="319" spans="1:14" ht="13.5" thickBot="1">
      <c r="A319" s="6"/>
      <c r="B319" s="6"/>
      <c r="C319" s="6"/>
      <c r="D319" s="6"/>
      <c r="E319" s="26" t="s">
        <v>182</v>
      </c>
      <c r="F319" s="102"/>
      <c r="G319" s="103"/>
      <c r="H319" s="104"/>
      <c r="I319" s="231">
        <f>I314+I312+I308+I305+I304+I303+I318+I306+I267</f>
        <v>1410</v>
      </c>
      <c r="J319" s="232">
        <f>SUM(J318+J314+J312+J308+J306+J305+J304+J303+J307+J267)</f>
        <v>1317.5500000000002</v>
      </c>
      <c r="K319" s="231">
        <f>SUM(K318+K314+K312+K308+K306+K305+K304+K303+K307+K267)</f>
        <v>1288</v>
      </c>
      <c r="L319" s="233">
        <f>L302+L301+L299+L294+L286+L279+L272+L268+L266+L264+L260+L267</f>
        <v>8127</v>
      </c>
      <c r="M319" s="234">
        <f>SUM(M302+M301+M299+M294+M286+M279+M272+M268+M266+M263+M262+M260)</f>
        <v>6488.817000000001</v>
      </c>
      <c r="N319" s="233">
        <f>SUM(N302+N301+N299+N294+N286+N279+N272+N268+N266+N264+N260)</f>
        <v>8515</v>
      </c>
    </row>
    <row r="320" spans="1:14" ht="3" customHeight="1" thickBot="1">
      <c r="A320" s="5"/>
      <c r="B320" s="5"/>
      <c r="C320" s="5"/>
      <c r="D320" s="5"/>
      <c r="E320" s="14"/>
      <c r="G320" s="15"/>
      <c r="I320" s="90"/>
      <c r="J320" s="207"/>
      <c r="K320" s="227"/>
      <c r="L320" s="90"/>
      <c r="M320" s="207"/>
      <c r="N320" s="227"/>
    </row>
    <row r="321" spans="1:14" ht="13.5" thickBot="1">
      <c r="A321" s="7">
        <v>4</v>
      </c>
      <c r="B321" s="7"/>
      <c r="C321" s="7"/>
      <c r="D321" s="7"/>
      <c r="E321" s="16" t="s">
        <v>183</v>
      </c>
      <c r="G321" s="10"/>
      <c r="I321" s="90"/>
      <c r="J321" s="207"/>
      <c r="K321" s="227"/>
      <c r="L321" s="90"/>
      <c r="M321" s="207"/>
      <c r="N321" s="227"/>
    </row>
    <row r="322" spans="1:14" ht="12.75">
      <c r="A322" s="165">
        <v>194</v>
      </c>
      <c r="B322" s="165">
        <v>1361</v>
      </c>
      <c r="C322" s="165"/>
      <c r="D322" s="165"/>
      <c r="E322" s="254" t="s">
        <v>1094</v>
      </c>
      <c r="F322" s="62"/>
      <c r="G322" s="531"/>
      <c r="H322" s="62"/>
      <c r="I322" s="187">
        <v>0</v>
      </c>
      <c r="J322" s="217">
        <v>0.3</v>
      </c>
      <c r="K322" s="421">
        <v>1</v>
      </c>
      <c r="L322" s="90"/>
      <c r="M322" s="207"/>
      <c r="N322" s="227"/>
    </row>
    <row r="323" spans="1:14" ht="12.75">
      <c r="A323" s="97">
        <v>197</v>
      </c>
      <c r="B323" s="33">
        <v>4111</v>
      </c>
      <c r="C323" s="33"/>
      <c r="D323" s="33">
        <v>98116</v>
      </c>
      <c r="E323" s="191" t="s">
        <v>795</v>
      </c>
      <c r="G323" s="10"/>
      <c r="I323" s="187">
        <v>946</v>
      </c>
      <c r="J323" s="217">
        <v>946</v>
      </c>
      <c r="K323" s="421">
        <v>0</v>
      </c>
      <c r="L323" s="213"/>
      <c r="M323" s="209"/>
      <c r="N323" s="91"/>
    </row>
    <row r="324" spans="1:14" ht="3" customHeight="1">
      <c r="A324" s="165"/>
      <c r="B324" s="33"/>
      <c r="C324" s="33"/>
      <c r="D324" s="33"/>
      <c r="E324" s="191"/>
      <c r="G324" s="10"/>
      <c r="I324" s="187"/>
      <c r="J324" s="217"/>
      <c r="K324" s="421"/>
      <c r="L324" s="213"/>
      <c r="M324" s="209"/>
      <c r="N324" s="91"/>
    </row>
    <row r="325" spans="1:14" ht="12.75">
      <c r="A325" s="165">
        <v>198</v>
      </c>
      <c r="B325" s="33">
        <v>1122</v>
      </c>
      <c r="C325" s="33"/>
      <c r="D325" s="33"/>
      <c r="E325" s="77" t="s">
        <v>1174</v>
      </c>
      <c r="F325" s="11"/>
      <c r="G325" s="12"/>
      <c r="H325" s="139"/>
      <c r="I325" s="216">
        <v>25938</v>
      </c>
      <c r="J325" s="217">
        <v>25938</v>
      </c>
      <c r="K325" s="421">
        <v>25938</v>
      </c>
      <c r="L325" s="90"/>
      <c r="M325" s="207"/>
      <c r="N325" s="227"/>
    </row>
    <row r="326" spans="1:14" ht="12.75">
      <c r="A326" s="165">
        <v>198</v>
      </c>
      <c r="B326" s="33">
        <v>5362</v>
      </c>
      <c r="C326" s="33">
        <v>6399</v>
      </c>
      <c r="D326" s="33"/>
      <c r="E326" s="77" t="s">
        <v>1174</v>
      </c>
      <c r="F326" s="11"/>
      <c r="G326" s="12"/>
      <c r="H326" s="139"/>
      <c r="I326" s="291"/>
      <c r="J326" s="242"/>
      <c r="K326" s="429"/>
      <c r="L326" s="216">
        <v>25938</v>
      </c>
      <c r="M326" s="217">
        <v>25938</v>
      </c>
      <c r="N326" s="421">
        <v>25938</v>
      </c>
    </row>
    <row r="327" spans="1:14" ht="3" customHeight="1">
      <c r="A327" s="165"/>
      <c r="B327" s="33"/>
      <c r="C327" s="33"/>
      <c r="D327" s="33"/>
      <c r="E327" s="77"/>
      <c r="F327" s="4"/>
      <c r="G327" s="9"/>
      <c r="H327" s="139"/>
      <c r="I327" s="291"/>
      <c r="J327" s="242"/>
      <c r="K327" s="429"/>
      <c r="L327" s="216"/>
      <c r="M327" s="217"/>
      <c r="N327" s="421"/>
    </row>
    <row r="328" spans="1:14" ht="12.75">
      <c r="A328" s="97">
        <v>199</v>
      </c>
      <c r="B328" s="33">
        <v>5362</v>
      </c>
      <c r="C328" s="33">
        <v>6399</v>
      </c>
      <c r="D328" s="33"/>
      <c r="E328" s="77" t="s">
        <v>1175</v>
      </c>
      <c r="G328" s="10"/>
      <c r="H328" s="27"/>
      <c r="I328" s="213"/>
      <c r="J328" s="209"/>
      <c r="K328" s="91"/>
      <c r="L328" s="187">
        <v>110</v>
      </c>
      <c r="M328" s="217">
        <v>101.2</v>
      </c>
      <c r="N328" s="421">
        <v>108</v>
      </c>
    </row>
    <row r="329" spans="1:14" ht="3" customHeight="1">
      <c r="A329" s="97"/>
      <c r="B329" s="33"/>
      <c r="C329" s="33"/>
      <c r="D329" s="33"/>
      <c r="E329" s="77"/>
      <c r="G329" s="10"/>
      <c r="H329" s="27"/>
      <c r="I329" s="213"/>
      <c r="J329" s="209"/>
      <c r="K329" s="91"/>
      <c r="L329" s="189"/>
      <c r="M329" s="215"/>
      <c r="N329" s="423"/>
    </row>
    <row r="330" spans="1:14" ht="12.75">
      <c r="A330" s="97">
        <v>200</v>
      </c>
      <c r="B330" s="29">
        <v>5141</v>
      </c>
      <c r="C330" s="29">
        <v>6310</v>
      </c>
      <c r="D330" s="29"/>
      <c r="E330" s="187" t="s">
        <v>661</v>
      </c>
      <c r="G330" s="10"/>
      <c r="H330" s="4"/>
      <c r="I330" s="213"/>
      <c r="J330" s="209"/>
      <c r="K330" s="91"/>
      <c r="L330" s="189">
        <v>5</v>
      </c>
      <c r="M330" s="215">
        <v>0</v>
      </c>
      <c r="N330" s="423">
        <v>10</v>
      </c>
    </row>
    <row r="331" spans="1:14" ht="12.75">
      <c r="A331" s="97">
        <v>206</v>
      </c>
      <c r="B331" s="33">
        <v>5141</v>
      </c>
      <c r="C331" s="33">
        <v>6310</v>
      </c>
      <c r="D331" s="33"/>
      <c r="E331" s="187" t="s">
        <v>783</v>
      </c>
      <c r="F331" s="4"/>
      <c r="G331" s="9"/>
      <c r="H331" s="4"/>
      <c r="I331" s="213"/>
      <c r="J331" s="209"/>
      <c r="K331" s="91"/>
      <c r="L331" s="189">
        <v>0</v>
      </c>
      <c r="M331" s="215">
        <v>0</v>
      </c>
      <c r="N331" s="423">
        <v>300</v>
      </c>
    </row>
    <row r="332" spans="1:14" ht="12.75">
      <c r="A332" s="97">
        <v>227</v>
      </c>
      <c r="B332" s="33">
        <v>5141</v>
      </c>
      <c r="C332" s="33">
        <v>6310</v>
      </c>
      <c r="D332" s="33"/>
      <c r="E332" s="77" t="s">
        <v>784</v>
      </c>
      <c r="F332" s="4"/>
      <c r="G332" s="9"/>
      <c r="H332" s="4"/>
      <c r="I332" s="213"/>
      <c r="J332" s="209"/>
      <c r="K332" s="91"/>
      <c r="L332" s="189">
        <v>0</v>
      </c>
      <c r="M332" s="215">
        <v>0</v>
      </c>
      <c r="N332" s="423">
        <v>463</v>
      </c>
    </row>
    <row r="333" spans="1:14" ht="12.75">
      <c r="A333" s="97">
        <v>229</v>
      </c>
      <c r="B333" s="29">
        <v>5141</v>
      </c>
      <c r="C333" s="29">
        <v>6310</v>
      </c>
      <c r="D333" s="29"/>
      <c r="E333" s="187" t="s">
        <v>477</v>
      </c>
      <c r="G333" s="10"/>
      <c r="H333" s="4"/>
      <c r="I333" s="213"/>
      <c r="J333" s="209"/>
      <c r="K333" s="91"/>
      <c r="L333" s="189">
        <v>130</v>
      </c>
      <c r="M333" s="215">
        <v>88.9</v>
      </c>
      <c r="N333" s="423">
        <v>57</v>
      </c>
    </row>
    <row r="334" spans="1:14" ht="12.75">
      <c r="A334" s="97">
        <v>230</v>
      </c>
      <c r="B334" s="29">
        <v>5141</v>
      </c>
      <c r="C334" s="29">
        <v>6310</v>
      </c>
      <c r="D334" s="29"/>
      <c r="E334" s="77" t="s">
        <v>734</v>
      </c>
      <c r="G334" s="10"/>
      <c r="H334" s="4"/>
      <c r="I334" s="213"/>
      <c r="J334" s="209"/>
      <c r="K334" s="91"/>
      <c r="L334" s="189">
        <v>300</v>
      </c>
      <c r="M334" s="215">
        <v>218.7</v>
      </c>
      <c r="N334" s="423">
        <v>212</v>
      </c>
    </row>
    <row r="335" spans="1:14" ht="12.75">
      <c r="A335" s="97">
        <v>231</v>
      </c>
      <c r="B335" s="29">
        <v>5141</v>
      </c>
      <c r="C335" s="29">
        <v>6310</v>
      </c>
      <c r="D335" s="29"/>
      <c r="E335" s="77" t="s">
        <v>735</v>
      </c>
      <c r="F335" s="4"/>
      <c r="G335" s="9"/>
      <c r="H335" s="4"/>
      <c r="I335" s="213"/>
      <c r="J335" s="209"/>
      <c r="K335" s="91"/>
      <c r="L335" s="189">
        <v>520</v>
      </c>
      <c r="M335" s="215">
        <v>434.2</v>
      </c>
      <c r="N335" s="423">
        <v>365</v>
      </c>
    </row>
    <row r="336" spans="1:14" ht="12.75">
      <c r="A336" s="97">
        <v>241</v>
      </c>
      <c r="B336" s="33">
        <v>5141</v>
      </c>
      <c r="C336" s="33">
        <v>6310</v>
      </c>
      <c r="D336" s="33"/>
      <c r="E336" s="77" t="s">
        <v>478</v>
      </c>
      <c r="F336" s="4"/>
      <c r="G336" s="9"/>
      <c r="H336" s="4"/>
      <c r="I336" s="213"/>
      <c r="J336" s="209"/>
      <c r="K336" s="91"/>
      <c r="L336" s="189">
        <v>450</v>
      </c>
      <c r="M336" s="215">
        <v>365.3</v>
      </c>
      <c r="N336" s="423">
        <v>339</v>
      </c>
    </row>
    <row r="337" spans="1:14" ht="12.75">
      <c r="A337" s="97"/>
      <c r="B337" s="33"/>
      <c r="C337" s="33"/>
      <c r="D337" s="33"/>
      <c r="E337" s="77" t="s">
        <v>399</v>
      </c>
      <c r="F337" s="4"/>
      <c r="G337" s="9"/>
      <c r="H337" s="2"/>
      <c r="I337" s="225"/>
      <c r="J337" s="226"/>
      <c r="K337" s="130"/>
      <c r="L337" s="216">
        <f>SUM(L330:L336)</f>
        <v>1405</v>
      </c>
      <c r="M337" s="217">
        <f>SUM(M330:M336)</f>
        <v>1107.1</v>
      </c>
      <c r="N337" s="421">
        <f>SUM(N330:N336)</f>
        <v>1746</v>
      </c>
    </row>
    <row r="338" spans="1:14" ht="2.25" customHeight="1">
      <c r="A338" s="97"/>
      <c r="B338" s="33"/>
      <c r="C338" s="33"/>
      <c r="D338" s="33"/>
      <c r="E338" s="77"/>
      <c r="F338" s="4"/>
      <c r="G338" s="9"/>
      <c r="H338" s="4"/>
      <c r="I338" s="213"/>
      <c r="J338" s="209"/>
      <c r="K338" s="91"/>
      <c r="L338" s="117"/>
      <c r="M338" s="221"/>
      <c r="N338" s="422"/>
    </row>
    <row r="339" spans="1:14" ht="12.75">
      <c r="A339" s="97">
        <v>201</v>
      </c>
      <c r="B339" s="33">
        <v>5163</v>
      </c>
      <c r="C339" s="33">
        <v>6310</v>
      </c>
      <c r="D339" s="33"/>
      <c r="E339" s="77" t="s">
        <v>184</v>
      </c>
      <c r="G339" s="10"/>
      <c r="H339" s="123"/>
      <c r="I339" s="213"/>
      <c r="J339" s="209"/>
      <c r="K339" s="91"/>
      <c r="L339" s="187">
        <v>209</v>
      </c>
      <c r="M339" s="217">
        <v>229</v>
      </c>
      <c r="N339" s="421">
        <v>221</v>
      </c>
    </row>
    <row r="340" spans="1:14" ht="12.75">
      <c r="A340" s="97">
        <v>202</v>
      </c>
      <c r="B340" s="33">
        <v>5166</v>
      </c>
      <c r="C340" s="33">
        <v>6409</v>
      </c>
      <c r="D340" s="33"/>
      <c r="E340" s="77" t="s">
        <v>185</v>
      </c>
      <c r="G340" s="10"/>
      <c r="H340" s="58"/>
      <c r="I340" s="213"/>
      <c r="J340" s="209"/>
      <c r="K340" s="91"/>
      <c r="L340" s="187">
        <v>240</v>
      </c>
      <c r="M340" s="217">
        <v>212.4</v>
      </c>
      <c r="N340" s="421">
        <v>200</v>
      </c>
    </row>
    <row r="341" spans="1:14" ht="12.75">
      <c r="A341" s="97">
        <v>203</v>
      </c>
      <c r="B341" s="33">
        <v>5169</v>
      </c>
      <c r="C341" s="33">
        <v>6171</v>
      </c>
      <c r="D341" s="33"/>
      <c r="E341" s="77" t="s">
        <v>186</v>
      </c>
      <c r="F341" s="166"/>
      <c r="G341" s="10"/>
      <c r="H341" s="56"/>
      <c r="I341" s="213"/>
      <c r="J341" s="209"/>
      <c r="K341" s="91"/>
      <c r="L341" s="216">
        <v>850</v>
      </c>
      <c r="M341" s="217">
        <v>718.8</v>
      </c>
      <c r="N341" s="421">
        <v>784</v>
      </c>
    </row>
    <row r="342" spans="1:14" ht="12.75">
      <c r="A342" s="97">
        <v>204</v>
      </c>
      <c r="B342" s="33">
        <v>5169</v>
      </c>
      <c r="C342" s="33">
        <v>6171</v>
      </c>
      <c r="D342" s="33"/>
      <c r="E342" s="68" t="s">
        <v>443</v>
      </c>
      <c r="G342" s="9"/>
      <c r="H342" s="123"/>
      <c r="I342" s="213"/>
      <c r="J342" s="209"/>
      <c r="K342" s="91"/>
      <c r="L342" s="214">
        <v>746</v>
      </c>
      <c r="M342" s="215">
        <v>536.4</v>
      </c>
      <c r="N342" s="423">
        <v>709</v>
      </c>
    </row>
    <row r="343" spans="1:14" ht="12.75">
      <c r="A343" s="148">
        <v>204</v>
      </c>
      <c r="B343" s="149">
        <v>5499</v>
      </c>
      <c r="C343" s="149">
        <v>6171</v>
      </c>
      <c r="D343" s="11"/>
      <c r="E343" s="119" t="s">
        <v>444</v>
      </c>
      <c r="I343" s="90"/>
      <c r="J343" s="207"/>
      <c r="K343" s="227"/>
      <c r="L343" s="119">
        <v>144</v>
      </c>
      <c r="M343" s="220">
        <v>103.9</v>
      </c>
      <c r="N343" s="424">
        <v>939</v>
      </c>
    </row>
    <row r="344" spans="1:14" ht="12.75">
      <c r="A344" s="148">
        <v>204</v>
      </c>
      <c r="B344" s="149">
        <v>5499</v>
      </c>
      <c r="C344" s="149">
        <v>6171</v>
      </c>
      <c r="D344" s="11"/>
      <c r="E344" s="119" t="s">
        <v>445</v>
      </c>
      <c r="I344" s="90"/>
      <c r="J344" s="207"/>
      <c r="K344" s="227"/>
      <c r="L344" s="189">
        <v>50</v>
      </c>
      <c r="M344" s="215">
        <v>30</v>
      </c>
      <c r="N344" s="423">
        <v>20</v>
      </c>
    </row>
    <row r="345" spans="1:14" ht="12.75">
      <c r="A345" s="148">
        <v>204</v>
      </c>
      <c r="B345" s="149">
        <v>5169</v>
      </c>
      <c r="C345" s="149">
        <v>6171</v>
      </c>
      <c r="D345" s="11"/>
      <c r="E345" s="73" t="s">
        <v>457</v>
      </c>
      <c r="I345" s="90"/>
      <c r="J345" s="207"/>
      <c r="K345" s="227"/>
      <c r="L345" s="189">
        <v>7</v>
      </c>
      <c r="M345" s="215">
        <v>0</v>
      </c>
      <c r="N345" s="423">
        <v>7</v>
      </c>
    </row>
    <row r="346" spans="1:14" ht="12.75">
      <c r="A346" s="148">
        <v>204</v>
      </c>
      <c r="B346" s="149">
        <v>5194</v>
      </c>
      <c r="C346" s="149">
        <v>6171</v>
      </c>
      <c r="D346" s="11"/>
      <c r="E346" s="73" t="s">
        <v>498</v>
      </c>
      <c r="I346" s="90"/>
      <c r="J346" s="207"/>
      <c r="K346" s="227"/>
      <c r="L346" s="189">
        <v>3</v>
      </c>
      <c r="M346" s="215">
        <v>1</v>
      </c>
      <c r="N346" s="423">
        <v>3</v>
      </c>
    </row>
    <row r="347" spans="1:16" ht="12.75">
      <c r="A347" s="148">
        <v>204</v>
      </c>
      <c r="B347" s="149"/>
      <c r="C347" s="149"/>
      <c r="D347" s="11"/>
      <c r="E347" s="71" t="s">
        <v>662</v>
      </c>
      <c r="I347" s="90"/>
      <c r="J347" s="207"/>
      <c r="K347" s="227"/>
      <c r="L347" s="216">
        <f>SUM(L342:L346)</f>
        <v>950</v>
      </c>
      <c r="M347" s="217">
        <f>SUM(M342:M346)</f>
        <v>671.3</v>
      </c>
      <c r="N347" s="421">
        <f>SUM(N342:N346)</f>
        <v>1678</v>
      </c>
      <c r="P347" s="201"/>
    </row>
    <row r="348" spans="9:14" ht="3" customHeight="1">
      <c r="I348" s="90"/>
      <c r="J348" s="207"/>
      <c r="K348" s="227"/>
      <c r="L348" s="90"/>
      <c r="M348" s="207"/>
      <c r="N348" s="427"/>
    </row>
    <row r="349" spans="1:14" ht="12.75">
      <c r="A349" s="29">
        <v>207</v>
      </c>
      <c r="B349" s="33">
        <v>5429</v>
      </c>
      <c r="C349" s="33">
        <v>6171</v>
      </c>
      <c r="D349" s="33"/>
      <c r="E349" s="462" t="s">
        <v>479</v>
      </c>
      <c r="G349" s="10"/>
      <c r="H349" s="4"/>
      <c r="I349" s="213"/>
      <c r="J349" s="209"/>
      <c r="K349" s="91"/>
      <c r="L349" s="189">
        <v>5</v>
      </c>
      <c r="M349" s="215">
        <v>0</v>
      </c>
      <c r="N349" s="423">
        <v>5</v>
      </c>
    </row>
    <row r="350" spans="1:14" ht="12.75">
      <c r="A350" s="29">
        <v>207</v>
      </c>
      <c r="B350" s="33">
        <v>5499</v>
      </c>
      <c r="C350" s="33">
        <v>6171</v>
      </c>
      <c r="D350" s="33"/>
      <c r="E350" s="73" t="s">
        <v>432</v>
      </c>
      <c r="G350" s="10"/>
      <c r="H350" s="4"/>
      <c r="I350" s="213"/>
      <c r="J350" s="209"/>
      <c r="K350" s="91"/>
      <c r="L350" s="189">
        <v>5</v>
      </c>
      <c r="M350" s="215">
        <v>6.1</v>
      </c>
      <c r="N350" s="423">
        <v>5</v>
      </c>
    </row>
    <row r="351" spans="1:14" ht="12.75">
      <c r="A351" s="29">
        <v>207</v>
      </c>
      <c r="B351" s="33">
        <v>5909</v>
      </c>
      <c r="C351" s="33">
        <v>6171</v>
      </c>
      <c r="D351" s="33"/>
      <c r="E351" s="119" t="s">
        <v>497</v>
      </c>
      <c r="G351" s="10"/>
      <c r="H351" s="4"/>
      <c r="I351" s="213"/>
      <c r="J351" s="209"/>
      <c r="K351" s="91"/>
      <c r="L351" s="189">
        <v>5</v>
      </c>
      <c r="M351" s="215">
        <v>10.8</v>
      </c>
      <c r="N351" s="423">
        <v>5</v>
      </c>
    </row>
    <row r="352" spans="1:14" ht="12.75">
      <c r="A352" s="97">
        <v>207</v>
      </c>
      <c r="B352" s="33"/>
      <c r="C352" s="33"/>
      <c r="D352" s="33"/>
      <c r="E352" s="71" t="s">
        <v>316</v>
      </c>
      <c r="G352" s="10"/>
      <c r="H352" s="4"/>
      <c r="I352" s="213"/>
      <c r="J352" s="209"/>
      <c r="K352" s="91"/>
      <c r="L352" s="187">
        <f>SUM(L349:L351)</f>
        <v>15</v>
      </c>
      <c r="M352" s="217">
        <f>SUM(M349:M351)</f>
        <v>16.9</v>
      </c>
      <c r="N352" s="421">
        <f>SUM(N349:N351)</f>
        <v>15</v>
      </c>
    </row>
    <row r="353" ht="3" customHeight="1"/>
    <row r="354" spans="1:14" ht="12.75">
      <c r="A354" s="29">
        <v>208</v>
      </c>
      <c r="B354" s="33">
        <v>1113</v>
      </c>
      <c r="C354" s="33"/>
      <c r="D354" s="33"/>
      <c r="E354" s="189" t="s">
        <v>438</v>
      </c>
      <c r="F354" s="11"/>
      <c r="G354" s="12"/>
      <c r="H354" s="139"/>
      <c r="I354" s="214">
        <v>1569</v>
      </c>
      <c r="J354" s="215">
        <v>860.9</v>
      </c>
      <c r="K354" s="423">
        <v>1400</v>
      </c>
      <c r="L354" s="90"/>
      <c r="M354" s="207"/>
      <c r="N354" s="227"/>
    </row>
    <row r="355" spans="1:14" ht="12.75">
      <c r="A355" s="29">
        <v>210</v>
      </c>
      <c r="B355" s="33">
        <v>1111</v>
      </c>
      <c r="C355" s="33"/>
      <c r="D355" s="33"/>
      <c r="E355" s="189" t="s">
        <v>436</v>
      </c>
      <c r="F355" s="11"/>
      <c r="G355" s="12"/>
      <c r="H355" s="11"/>
      <c r="I355" s="214">
        <v>25340</v>
      </c>
      <c r="J355" s="215">
        <v>19894</v>
      </c>
      <c r="K355" s="423">
        <v>24340</v>
      </c>
      <c r="L355" s="90"/>
      <c r="M355" s="207"/>
      <c r="N355" s="227"/>
    </row>
    <row r="356" spans="1:14" ht="12.75">
      <c r="A356" s="95">
        <v>211</v>
      </c>
      <c r="B356" s="83">
        <v>1112</v>
      </c>
      <c r="C356" s="83"/>
      <c r="D356" s="83"/>
      <c r="E356" s="274" t="s">
        <v>437</v>
      </c>
      <c r="F356" s="67"/>
      <c r="G356" s="31"/>
      <c r="I356" s="863">
        <v>13257</v>
      </c>
      <c r="J356" s="275">
        <v>11928.9</v>
      </c>
      <c r="K356" s="440">
        <v>13100</v>
      </c>
      <c r="L356" s="90"/>
      <c r="M356" s="207"/>
      <c r="N356" s="227"/>
    </row>
    <row r="357" spans="1:14" ht="12.75">
      <c r="A357" s="29">
        <v>212</v>
      </c>
      <c r="B357" s="33">
        <v>1121</v>
      </c>
      <c r="C357" s="33"/>
      <c r="D357" s="33"/>
      <c r="E357" s="862" t="s">
        <v>187</v>
      </c>
      <c r="F357" s="11"/>
      <c r="G357" s="12"/>
      <c r="I357" s="214">
        <v>23339</v>
      </c>
      <c r="J357" s="215">
        <v>22593.3</v>
      </c>
      <c r="K357" s="423">
        <v>28300</v>
      </c>
      <c r="L357" s="90"/>
      <c r="M357" s="207"/>
      <c r="N357" s="227"/>
    </row>
    <row r="358" spans="1:14" ht="12.75">
      <c r="A358" s="29">
        <v>213</v>
      </c>
      <c r="B358" s="33">
        <v>1211</v>
      </c>
      <c r="C358" s="33"/>
      <c r="D358" s="33"/>
      <c r="E358" s="862" t="s">
        <v>188</v>
      </c>
      <c r="F358" s="11"/>
      <c r="G358" s="12"/>
      <c r="I358" s="214">
        <v>40552</v>
      </c>
      <c r="J358" s="215">
        <v>32301.3</v>
      </c>
      <c r="K358" s="423">
        <v>44700</v>
      </c>
      <c r="L358" s="90"/>
      <c r="M358" s="207"/>
      <c r="N358" s="227"/>
    </row>
    <row r="359" spans="1:14" ht="12.75">
      <c r="A359" s="29">
        <v>214</v>
      </c>
      <c r="B359" s="33">
        <v>1511</v>
      </c>
      <c r="C359" s="33"/>
      <c r="D359" s="33"/>
      <c r="E359" s="862" t="s">
        <v>189</v>
      </c>
      <c r="F359" s="11"/>
      <c r="G359" s="12"/>
      <c r="I359" s="214">
        <v>4850</v>
      </c>
      <c r="J359" s="215">
        <v>3815.3</v>
      </c>
      <c r="K359" s="423">
        <v>4900</v>
      </c>
      <c r="L359" s="90"/>
      <c r="M359" s="207"/>
      <c r="N359" s="227"/>
    </row>
    <row r="360" spans="1:14" ht="12.75">
      <c r="A360" s="97"/>
      <c r="B360" s="33"/>
      <c r="C360" s="33"/>
      <c r="D360" s="33"/>
      <c r="E360" s="77" t="s">
        <v>1176</v>
      </c>
      <c r="F360" s="11"/>
      <c r="G360" s="12"/>
      <c r="I360" s="216">
        <f>SUM(I354:I359)</f>
        <v>108907</v>
      </c>
      <c r="J360" s="217">
        <f>SUM(J354:J359)</f>
        <v>91393.70000000001</v>
      </c>
      <c r="K360" s="421">
        <f>SUM(K354:K359)</f>
        <v>116740</v>
      </c>
      <c r="L360" s="90"/>
      <c r="M360" s="207"/>
      <c r="N360" s="227"/>
    </row>
    <row r="361" spans="1:14" ht="3.75" customHeight="1">
      <c r="A361" s="97"/>
      <c r="B361" s="33"/>
      <c r="C361" s="33"/>
      <c r="D361" s="33"/>
      <c r="E361" s="77"/>
      <c r="F361" s="11"/>
      <c r="G361" s="12"/>
      <c r="I361" s="216"/>
      <c r="J361" s="217"/>
      <c r="K361" s="421"/>
      <c r="L361" s="90"/>
      <c r="M361" s="207"/>
      <c r="N361" s="227"/>
    </row>
    <row r="362" spans="1:14" ht="12.75">
      <c r="A362" s="97">
        <v>215</v>
      </c>
      <c r="B362" s="33">
        <v>1122</v>
      </c>
      <c r="C362" s="33"/>
      <c r="D362" s="33"/>
      <c r="E362" s="77" t="s">
        <v>190</v>
      </c>
      <c r="F362" s="11"/>
      <c r="G362" s="12"/>
      <c r="I362" s="187">
        <v>229</v>
      </c>
      <c r="J362" s="217">
        <v>229.4</v>
      </c>
      <c r="K362" s="421">
        <v>0</v>
      </c>
      <c r="L362" s="90"/>
      <c r="M362" s="207"/>
      <c r="N362" s="227"/>
    </row>
    <row r="363" spans="1:14" ht="12.75">
      <c r="A363" s="97">
        <v>216</v>
      </c>
      <c r="B363" s="33">
        <v>1342</v>
      </c>
      <c r="C363" s="33"/>
      <c r="D363" s="33"/>
      <c r="E363" s="187" t="s">
        <v>317</v>
      </c>
      <c r="F363" s="11"/>
      <c r="G363" s="12"/>
      <c r="I363" s="216">
        <v>2050</v>
      </c>
      <c r="J363" s="217">
        <v>2171.3</v>
      </c>
      <c r="K363" s="421">
        <v>2250</v>
      </c>
      <c r="L363" s="90"/>
      <c r="M363" s="207"/>
      <c r="N363" s="227"/>
    </row>
    <row r="364" spans="1:14" ht="12.75">
      <c r="A364" s="97">
        <v>217</v>
      </c>
      <c r="B364" s="33">
        <v>1345</v>
      </c>
      <c r="C364" s="33"/>
      <c r="D364" s="33"/>
      <c r="E364" s="77" t="s">
        <v>318</v>
      </c>
      <c r="F364" s="11"/>
      <c r="G364" s="31"/>
      <c r="I364" s="187">
        <v>750</v>
      </c>
      <c r="J364" s="217">
        <v>926.8</v>
      </c>
      <c r="K364" s="421">
        <v>950</v>
      </c>
      <c r="L364" s="90"/>
      <c r="M364" s="207"/>
      <c r="N364" s="227"/>
    </row>
    <row r="365" spans="1:14" ht="12.75">
      <c r="A365" s="97">
        <v>218</v>
      </c>
      <c r="B365" s="33">
        <v>1341</v>
      </c>
      <c r="C365" s="33"/>
      <c r="D365" s="33"/>
      <c r="E365" s="77" t="s">
        <v>319</v>
      </c>
      <c r="F365" s="11"/>
      <c r="G365" s="31"/>
      <c r="I365" s="187">
        <v>590</v>
      </c>
      <c r="J365" s="217">
        <v>575.2</v>
      </c>
      <c r="K365" s="421">
        <v>610</v>
      </c>
      <c r="L365" s="90"/>
      <c r="M365" s="207"/>
      <c r="N365" s="227"/>
    </row>
    <row r="366" spans="1:14" ht="12.75">
      <c r="A366" s="97">
        <v>219</v>
      </c>
      <c r="B366" s="33">
        <v>1344</v>
      </c>
      <c r="C366" s="33"/>
      <c r="D366" s="33"/>
      <c r="E366" s="77" t="s">
        <v>320</v>
      </c>
      <c r="F366" s="11"/>
      <c r="G366" s="12"/>
      <c r="I366" s="187">
        <v>70</v>
      </c>
      <c r="J366" s="217">
        <v>47.4</v>
      </c>
      <c r="K366" s="421">
        <v>70</v>
      </c>
      <c r="L366" s="90"/>
      <c r="M366" s="207"/>
      <c r="N366" s="227"/>
    </row>
    <row r="367" spans="1:14" ht="12.75">
      <c r="A367" s="97">
        <v>220</v>
      </c>
      <c r="B367" s="33">
        <v>1361</v>
      </c>
      <c r="C367" s="33"/>
      <c r="D367" s="33"/>
      <c r="E367" s="77" t="s">
        <v>663</v>
      </c>
      <c r="F367" s="11"/>
      <c r="G367" s="12"/>
      <c r="H367" s="11"/>
      <c r="I367" s="187">
        <v>30</v>
      </c>
      <c r="J367" s="217">
        <v>20.45</v>
      </c>
      <c r="K367" s="421">
        <v>30</v>
      </c>
      <c r="L367" s="90"/>
      <c r="M367" s="207"/>
      <c r="N367" s="227"/>
    </row>
    <row r="368" spans="1:14" ht="12.75">
      <c r="A368" s="97">
        <v>221</v>
      </c>
      <c r="B368" s="33">
        <v>1337</v>
      </c>
      <c r="C368" s="33"/>
      <c r="D368" s="33"/>
      <c r="E368" s="77" t="s">
        <v>321</v>
      </c>
      <c r="F368" s="11"/>
      <c r="G368" s="12"/>
      <c r="H368" s="11"/>
      <c r="I368" s="216">
        <v>5540</v>
      </c>
      <c r="J368" s="217">
        <v>4800.4</v>
      </c>
      <c r="K368" s="421">
        <v>5200</v>
      </c>
      <c r="L368" s="90"/>
      <c r="M368" s="207"/>
      <c r="N368" s="227"/>
    </row>
    <row r="369" spans="1:14" ht="12.75">
      <c r="A369" s="97">
        <v>222</v>
      </c>
      <c r="B369" s="33">
        <v>4112</v>
      </c>
      <c r="C369" s="33"/>
      <c r="D369" s="33"/>
      <c r="E369" s="77" t="s">
        <v>558</v>
      </c>
      <c r="F369" s="11"/>
      <c r="G369" s="12"/>
      <c r="I369" s="216">
        <v>25651</v>
      </c>
      <c r="J369" s="217">
        <v>21375.4</v>
      </c>
      <c r="K369" s="421">
        <v>27697</v>
      </c>
      <c r="L369" s="90"/>
      <c r="M369" s="207"/>
      <c r="N369" s="227"/>
    </row>
    <row r="370" spans="1:14" ht="2.25" customHeight="1">
      <c r="A370" s="33"/>
      <c r="B370" s="136"/>
      <c r="C370" s="136"/>
      <c r="D370" s="136"/>
      <c r="E370" s="11"/>
      <c r="F370" s="11"/>
      <c r="G370" s="31"/>
      <c r="I370" s="189"/>
      <c r="J370" s="209"/>
      <c r="K370" s="426"/>
      <c r="L370" s="90"/>
      <c r="M370" s="207"/>
      <c r="N370" s="227"/>
    </row>
    <row r="371" spans="1:14" ht="12.75">
      <c r="A371" s="29">
        <v>224</v>
      </c>
      <c r="B371" s="33">
        <v>2324</v>
      </c>
      <c r="C371" s="33">
        <v>6171</v>
      </c>
      <c r="D371" s="33"/>
      <c r="E371" s="11" t="s">
        <v>322</v>
      </c>
      <c r="F371" s="11"/>
      <c r="G371" s="31"/>
      <c r="I371" s="189">
        <v>50</v>
      </c>
      <c r="J371" s="215">
        <v>12.5</v>
      </c>
      <c r="K371" s="423">
        <v>6</v>
      </c>
      <c r="L371" s="90"/>
      <c r="M371" s="207"/>
      <c r="N371" s="227"/>
    </row>
    <row r="372" spans="1:14" ht="12.75">
      <c r="A372" s="29">
        <v>224</v>
      </c>
      <c r="B372" s="33">
        <v>4132</v>
      </c>
      <c r="C372" s="33"/>
      <c r="D372" s="33"/>
      <c r="E372" s="11" t="s">
        <v>573</v>
      </c>
      <c r="F372" s="11"/>
      <c r="G372" s="31"/>
      <c r="I372" s="189">
        <v>600</v>
      </c>
      <c r="J372" s="215">
        <v>792.5</v>
      </c>
      <c r="K372" s="423">
        <v>0</v>
      </c>
      <c r="L372" s="90"/>
      <c r="M372" s="207"/>
      <c r="N372" s="227"/>
    </row>
    <row r="373" spans="1:14" ht="12.75">
      <c r="A373" s="29">
        <v>224</v>
      </c>
      <c r="B373" s="33">
        <v>2329</v>
      </c>
      <c r="C373" s="33">
        <v>6171</v>
      </c>
      <c r="D373" s="33"/>
      <c r="E373" s="11" t="s">
        <v>323</v>
      </c>
      <c r="F373" s="11"/>
      <c r="G373" s="31"/>
      <c r="I373" s="189">
        <v>70</v>
      </c>
      <c r="J373" s="215">
        <v>23.6</v>
      </c>
      <c r="K373" s="423">
        <v>10</v>
      </c>
      <c r="L373" s="90"/>
      <c r="M373" s="207"/>
      <c r="N373" s="227"/>
    </row>
    <row r="374" spans="1:14" ht="12.75">
      <c r="A374" s="97">
        <v>224</v>
      </c>
      <c r="B374" s="33"/>
      <c r="C374" s="33"/>
      <c r="D374" s="33"/>
      <c r="E374" s="77" t="s">
        <v>191</v>
      </c>
      <c r="F374" s="11"/>
      <c r="G374" s="31"/>
      <c r="I374" s="187">
        <f>SUM(I371:I373)</f>
        <v>720</v>
      </c>
      <c r="J374" s="217">
        <f>SUM(J371:J373)</f>
        <v>828.6</v>
      </c>
      <c r="K374" s="421">
        <f>SUM(K371:K373)</f>
        <v>16</v>
      </c>
      <c r="L374" s="90"/>
      <c r="M374" s="207"/>
      <c r="N374" s="227"/>
    </row>
    <row r="375" spans="1:14" ht="12.75">
      <c r="A375" s="97">
        <v>226</v>
      </c>
      <c r="B375" s="33">
        <v>2324</v>
      </c>
      <c r="C375" s="33">
        <v>6171</v>
      </c>
      <c r="D375" s="33"/>
      <c r="E375" s="77" t="s">
        <v>539</v>
      </c>
      <c r="F375" s="4"/>
      <c r="G375" s="31"/>
      <c r="I375" s="187">
        <v>0</v>
      </c>
      <c r="J375" s="217">
        <v>3.2</v>
      </c>
      <c r="K375" s="421">
        <v>0</v>
      </c>
      <c r="L375" s="90"/>
      <c r="M375" s="207"/>
      <c r="N375" s="227"/>
    </row>
    <row r="376" spans="1:14" ht="12.75">
      <c r="A376" s="97">
        <v>227</v>
      </c>
      <c r="B376" s="33">
        <v>2411</v>
      </c>
      <c r="C376" s="33"/>
      <c r="D376" s="33"/>
      <c r="E376" s="77" t="s">
        <v>192</v>
      </c>
      <c r="G376" s="12"/>
      <c r="I376" s="187">
        <v>178</v>
      </c>
      <c r="J376" s="217">
        <v>173.32</v>
      </c>
      <c r="K376" s="421">
        <v>0</v>
      </c>
      <c r="L376" s="90"/>
      <c r="M376" s="207"/>
      <c r="N376" s="227"/>
    </row>
    <row r="377" spans="1:14" ht="12.75">
      <c r="A377" s="165">
        <v>228</v>
      </c>
      <c r="B377" s="35">
        <v>2141</v>
      </c>
      <c r="C377" s="35">
        <v>6310</v>
      </c>
      <c r="D377" s="35"/>
      <c r="E377" s="89" t="s">
        <v>252</v>
      </c>
      <c r="G377" s="13"/>
      <c r="I377" s="187">
        <v>400</v>
      </c>
      <c r="J377" s="217">
        <v>221.4</v>
      </c>
      <c r="K377" s="421">
        <v>307</v>
      </c>
      <c r="L377" s="90"/>
      <c r="M377" s="207"/>
      <c r="N377" s="227"/>
    </row>
    <row r="378" spans="1:14" ht="12.75">
      <c r="A378" s="165">
        <v>235</v>
      </c>
      <c r="B378" s="35">
        <v>2321</v>
      </c>
      <c r="C378" s="35">
        <v>6171</v>
      </c>
      <c r="D378" s="35"/>
      <c r="E378" s="89" t="s">
        <v>645</v>
      </c>
      <c r="G378" s="13"/>
      <c r="I378" s="187">
        <v>0</v>
      </c>
      <c r="J378" s="217">
        <v>20</v>
      </c>
      <c r="K378" s="421">
        <v>0</v>
      </c>
      <c r="L378" s="90"/>
      <c r="M378" s="207"/>
      <c r="N378" s="227"/>
    </row>
    <row r="379" spans="1:14" ht="12.75">
      <c r="A379" s="165">
        <v>239</v>
      </c>
      <c r="B379" s="35">
        <v>2210</v>
      </c>
      <c r="C379" s="35">
        <v>6409</v>
      </c>
      <c r="D379" s="35"/>
      <c r="E379" s="89" t="s">
        <v>609</v>
      </c>
      <c r="G379" s="13"/>
      <c r="I379" s="187">
        <v>0</v>
      </c>
      <c r="J379" s="217">
        <v>0.4</v>
      </c>
      <c r="K379" s="421">
        <v>1</v>
      </c>
      <c r="L379" s="90"/>
      <c r="M379" s="207"/>
      <c r="N379" s="227"/>
    </row>
    <row r="380" spans="1:14" ht="12.75">
      <c r="A380" s="97">
        <v>245</v>
      </c>
      <c r="B380" s="33">
        <v>5366</v>
      </c>
      <c r="C380" s="33">
        <v>6402</v>
      </c>
      <c r="D380" s="33"/>
      <c r="E380" s="77" t="s">
        <v>534</v>
      </c>
      <c r="F380" s="11"/>
      <c r="G380" s="12"/>
      <c r="H380" s="27"/>
      <c r="I380" s="241"/>
      <c r="J380" s="242"/>
      <c r="K380" s="429"/>
      <c r="L380" s="228">
        <v>2719</v>
      </c>
      <c r="M380" s="217">
        <v>2718.8</v>
      </c>
      <c r="N380" s="421">
        <v>0</v>
      </c>
    </row>
    <row r="381" spans="1:14" ht="12.75">
      <c r="A381" s="97">
        <v>245</v>
      </c>
      <c r="B381" s="33">
        <v>2229</v>
      </c>
      <c r="C381" s="33">
        <v>3111</v>
      </c>
      <c r="D381" s="33"/>
      <c r="E381" s="77" t="s">
        <v>526</v>
      </c>
      <c r="F381" s="11"/>
      <c r="G381" s="12"/>
      <c r="H381" s="27"/>
      <c r="I381" s="187">
        <v>0</v>
      </c>
      <c r="J381" s="217">
        <v>1.3</v>
      </c>
      <c r="K381" s="421">
        <v>0</v>
      </c>
      <c r="L381" s="241"/>
      <c r="M381" s="242"/>
      <c r="N381" s="429"/>
    </row>
    <row r="382" spans="1:14" ht="12.75">
      <c r="A382" s="97">
        <v>247</v>
      </c>
      <c r="B382" s="33">
        <v>5363</v>
      </c>
      <c r="C382" s="33">
        <v>6409</v>
      </c>
      <c r="D382" s="33"/>
      <c r="E382" s="188" t="s">
        <v>796</v>
      </c>
      <c r="F382" s="11"/>
      <c r="G382" s="12"/>
      <c r="H382" s="27"/>
      <c r="I382" s="241"/>
      <c r="J382" s="242"/>
      <c r="K382" s="429"/>
      <c r="L382" s="187">
        <v>655</v>
      </c>
      <c r="M382" s="217">
        <v>8339.9</v>
      </c>
      <c r="N382" s="421">
        <v>0</v>
      </c>
    </row>
    <row r="383" spans="1:14" ht="12.75">
      <c r="A383" s="97">
        <v>248</v>
      </c>
      <c r="B383" s="33">
        <v>5901</v>
      </c>
      <c r="C383" s="33">
        <v>6409</v>
      </c>
      <c r="D383" s="33"/>
      <c r="E383" s="254" t="s">
        <v>557</v>
      </c>
      <c r="F383" s="4"/>
      <c r="G383" s="9"/>
      <c r="H383" s="4"/>
      <c r="I383" s="241"/>
      <c r="J383" s="242"/>
      <c r="K383" s="429"/>
      <c r="L383" s="187">
        <v>8</v>
      </c>
      <c r="M383" s="217">
        <v>0</v>
      </c>
      <c r="N383" s="421">
        <v>0</v>
      </c>
    </row>
    <row r="384" spans="1:14" ht="12.75">
      <c r="A384" s="97">
        <v>249</v>
      </c>
      <c r="B384" s="33">
        <v>2321</v>
      </c>
      <c r="C384" s="33">
        <v>5299</v>
      </c>
      <c r="D384" s="33"/>
      <c r="E384" s="77" t="s">
        <v>527</v>
      </c>
      <c r="F384" s="4"/>
      <c r="G384" s="9"/>
      <c r="H384" s="4"/>
      <c r="I384" s="187">
        <v>1</v>
      </c>
      <c r="J384" s="217">
        <v>0.6</v>
      </c>
      <c r="K384" s="421">
        <v>0</v>
      </c>
      <c r="L384" s="241"/>
      <c r="M384" s="242"/>
      <c r="N384" s="429"/>
    </row>
    <row r="385" spans="1:14" ht="13.5" thickBot="1">
      <c r="A385" s="97">
        <v>250</v>
      </c>
      <c r="B385" s="33">
        <v>5366</v>
      </c>
      <c r="C385" s="33">
        <v>6402</v>
      </c>
      <c r="D385" s="33"/>
      <c r="E385" s="187" t="s">
        <v>533</v>
      </c>
      <c r="F385" s="11"/>
      <c r="G385" s="12"/>
      <c r="H385" s="27"/>
      <c r="K385" s="439"/>
      <c r="L385" s="228">
        <v>1360</v>
      </c>
      <c r="M385" s="217">
        <v>1359.69</v>
      </c>
      <c r="N385" s="421">
        <v>0</v>
      </c>
    </row>
    <row r="386" spans="1:14" ht="13.5" thickBot="1">
      <c r="A386" s="6"/>
      <c r="B386" s="6"/>
      <c r="C386" s="6"/>
      <c r="D386" s="6"/>
      <c r="E386" s="26" t="s">
        <v>324</v>
      </c>
      <c r="F386" s="122"/>
      <c r="G386" s="104"/>
      <c r="H386" s="104" t="e">
        <f>SUM(#REF!)</f>
        <v>#REF!</v>
      </c>
      <c r="I386" s="231">
        <f>I377+I376+I374+I369+I368++I379+I375+I367+I366+I365+I364+I363+I362+I359+I358+I357+I356+I354+I355+I325+I323+I381+I384+I383</f>
        <v>172000</v>
      </c>
      <c r="J386" s="377">
        <f>SUM(J384+J381+J377+J376+J374+J369+J368+J367+J366+J365+J364+J363+J362+J359+J358+J357+J356+J354+J355+J325+J323+J375+J379+J378+J322)</f>
        <v>149673.17</v>
      </c>
      <c r="K386" s="231">
        <f>SUM(K384+K381+K377+K376+K374+K369+K368+K367+K366+K365+K364+K363+K362+K359+K358+K357+K356+K354+K355+K325+K323+K375+K379+K378+K322)</f>
        <v>179810</v>
      </c>
      <c r="L386" s="233">
        <f>L382+L352+L347+L341+L326+L380+L340+L339+L337+L328+L385+L383</f>
        <v>34459</v>
      </c>
      <c r="M386" s="232">
        <f>SUM(M382+M380+M385+M352+M347+M341+M340+M339+M337+M326+M328+M383)</f>
        <v>41413.09</v>
      </c>
      <c r="N386" s="231">
        <f>SUM(N382+N380+N385+N352+N347+N341+N340+N339+N337+N328+N326+N383)</f>
        <v>30690</v>
      </c>
    </row>
    <row r="387" spans="1:14" ht="3" customHeight="1" thickBot="1">
      <c r="A387" s="5"/>
      <c r="B387" s="5"/>
      <c r="C387" s="5"/>
      <c r="D387" s="5"/>
      <c r="E387" s="14"/>
      <c r="G387" s="19"/>
      <c r="I387" s="90"/>
      <c r="J387" s="207"/>
      <c r="K387" s="227"/>
      <c r="L387" s="90"/>
      <c r="M387" s="207"/>
      <c r="N387" s="227"/>
    </row>
    <row r="388" spans="1:14" ht="13.5" thickBot="1">
      <c r="A388" s="7">
        <v>5</v>
      </c>
      <c r="B388" s="7"/>
      <c r="C388" s="7"/>
      <c r="D388" s="7"/>
      <c r="E388" s="16" t="s">
        <v>193</v>
      </c>
      <c r="G388" s="10"/>
      <c r="I388" s="90"/>
      <c r="J388" s="207"/>
      <c r="K388" s="227"/>
      <c r="L388" s="90"/>
      <c r="M388" s="207"/>
      <c r="N388" s="227"/>
    </row>
    <row r="389" spans="1:14" ht="12.75">
      <c r="A389" s="97">
        <v>258</v>
      </c>
      <c r="B389" s="33">
        <v>5163</v>
      </c>
      <c r="C389" s="33">
        <v>6320</v>
      </c>
      <c r="D389" s="33"/>
      <c r="E389" s="77" t="s">
        <v>195</v>
      </c>
      <c r="F389" s="5"/>
      <c r="G389" s="9"/>
      <c r="H389" s="155"/>
      <c r="I389" s="225"/>
      <c r="J389" s="226"/>
      <c r="K389" s="130"/>
      <c r="L389" s="228">
        <v>1700</v>
      </c>
      <c r="M389" s="221">
        <v>1410.9</v>
      </c>
      <c r="N389" s="422">
        <v>1500</v>
      </c>
    </row>
    <row r="390" spans="1:14" ht="12.75">
      <c r="A390" s="97">
        <v>260</v>
      </c>
      <c r="B390" s="33">
        <v>5164</v>
      </c>
      <c r="C390" s="33">
        <v>3639</v>
      </c>
      <c r="D390" s="33"/>
      <c r="E390" s="77" t="s">
        <v>196</v>
      </c>
      <c r="G390" s="10"/>
      <c r="H390" s="58"/>
      <c r="I390" s="213"/>
      <c r="J390" s="209"/>
      <c r="K390" s="91"/>
      <c r="L390" s="216">
        <v>17</v>
      </c>
      <c r="M390" s="217">
        <v>7.3</v>
      </c>
      <c r="N390" s="421">
        <v>15</v>
      </c>
    </row>
    <row r="391" spans="1:14" ht="12.75">
      <c r="A391" s="97">
        <v>261</v>
      </c>
      <c r="B391" s="33">
        <v>5171</v>
      </c>
      <c r="C391" s="33">
        <v>3613</v>
      </c>
      <c r="D391" s="33"/>
      <c r="E391" s="187" t="s">
        <v>560</v>
      </c>
      <c r="G391" s="10"/>
      <c r="H391" s="4"/>
      <c r="I391" s="213"/>
      <c r="J391" s="209"/>
      <c r="K391" s="91"/>
      <c r="L391" s="216">
        <v>348</v>
      </c>
      <c r="M391" s="217">
        <v>209.5</v>
      </c>
      <c r="N391" s="421">
        <v>374</v>
      </c>
    </row>
    <row r="392" spans="1:14" ht="3.75" customHeight="1">
      <c r="A392" s="5"/>
      <c r="B392" s="5"/>
      <c r="C392" s="5"/>
      <c r="D392" s="5"/>
      <c r="E392" s="17"/>
      <c r="G392" s="10"/>
      <c r="H392" s="4"/>
      <c r="I392" s="213"/>
      <c r="J392" s="209"/>
      <c r="K392" s="91"/>
      <c r="L392" s="227"/>
      <c r="M392" s="207"/>
      <c r="N392" s="427"/>
    </row>
    <row r="393" spans="1:14" ht="12.75">
      <c r="A393" s="29">
        <v>262</v>
      </c>
      <c r="B393" s="33">
        <v>5166</v>
      </c>
      <c r="C393" s="33">
        <v>3122</v>
      </c>
      <c r="D393" s="33"/>
      <c r="E393" s="68" t="s">
        <v>624</v>
      </c>
      <c r="G393" s="10"/>
      <c r="H393" s="56"/>
      <c r="I393" s="213"/>
      <c r="J393" s="209"/>
      <c r="K393" s="91"/>
      <c r="L393" s="214">
        <v>65</v>
      </c>
      <c r="M393" s="215">
        <v>59</v>
      </c>
      <c r="N393" s="423">
        <v>150</v>
      </c>
    </row>
    <row r="394" spans="1:14" ht="12.75">
      <c r="A394" s="29">
        <v>262</v>
      </c>
      <c r="B394" s="33">
        <v>5171</v>
      </c>
      <c r="C394" s="33">
        <v>2221</v>
      </c>
      <c r="D394" s="33"/>
      <c r="E394" s="189" t="s">
        <v>1</v>
      </c>
      <c r="G394" s="10"/>
      <c r="H394" s="56"/>
      <c r="I394" s="213"/>
      <c r="J394" s="209"/>
      <c r="K394" s="91"/>
      <c r="L394" s="214">
        <v>75</v>
      </c>
      <c r="M394" s="215">
        <v>50.8</v>
      </c>
      <c r="N394" s="423">
        <v>0</v>
      </c>
    </row>
    <row r="395" spans="1:14" ht="12.75">
      <c r="A395" s="29">
        <v>262</v>
      </c>
      <c r="B395" s="33">
        <v>5171</v>
      </c>
      <c r="C395" s="33">
        <v>3122</v>
      </c>
      <c r="D395" s="33"/>
      <c r="E395" s="189" t="s">
        <v>0</v>
      </c>
      <c r="G395" s="10"/>
      <c r="H395" s="56"/>
      <c r="I395" s="213"/>
      <c r="J395" s="209"/>
      <c r="K395" s="91"/>
      <c r="L395" s="214">
        <v>335</v>
      </c>
      <c r="M395" s="215">
        <v>179.8</v>
      </c>
      <c r="N395" s="423">
        <v>400</v>
      </c>
    </row>
    <row r="396" spans="1:14" ht="12.75">
      <c r="A396" s="29">
        <v>262</v>
      </c>
      <c r="B396" s="33">
        <v>5171</v>
      </c>
      <c r="C396" s="33">
        <v>3311</v>
      </c>
      <c r="D396" s="33"/>
      <c r="E396" s="189" t="s">
        <v>797</v>
      </c>
      <c r="G396" s="10"/>
      <c r="H396" s="56"/>
      <c r="I396" s="213"/>
      <c r="J396" s="209"/>
      <c r="K396" s="91"/>
      <c r="L396" s="214">
        <v>180</v>
      </c>
      <c r="M396" s="215">
        <v>139.7</v>
      </c>
      <c r="N396" s="423">
        <v>100</v>
      </c>
    </row>
    <row r="397" spans="1:14" ht="12.75">
      <c r="A397" s="29">
        <v>262</v>
      </c>
      <c r="B397" s="33">
        <v>5171</v>
      </c>
      <c r="C397" s="33">
        <v>3313</v>
      </c>
      <c r="D397" s="33"/>
      <c r="E397" s="68" t="s">
        <v>429</v>
      </c>
      <c r="G397" s="10"/>
      <c r="H397" s="56"/>
      <c r="I397" s="213"/>
      <c r="J397" s="209"/>
      <c r="K397" s="91"/>
      <c r="L397" s="214">
        <v>100</v>
      </c>
      <c r="M397" s="215">
        <v>100.4</v>
      </c>
      <c r="N397" s="423">
        <v>100</v>
      </c>
    </row>
    <row r="398" spans="1:14" ht="12.75">
      <c r="A398" s="29">
        <v>262</v>
      </c>
      <c r="B398" s="33">
        <v>5171</v>
      </c>
      <c r="C398" s="33">
        <v>3314</v>
      </c>
      <c r="D398" s="33"/>
      <c r="E398" s="189" t="s">
        <v>782</v>
      </c>
      <c r="G398" s="10"/>
      <c r="H398" s="56"/>
      <c r="I398" s="213"/>
      <c r="J398" s="209"/>
      <c r="K398" s="91"/>
      <c r="L398" s="214">
        <v>0</v>
      </c>
      <c r="M398" s="215">
        <v>0</v>
      </c>
      <c r="N398" s="423">
        <v>250</v>
      </c>
    </row>
    <row r="399" spans="1:14" ht="12.75">
      <c r="A399" s="29">
        <v>262</v>
      </c>
      <c r="B399" s="33">
        <v>5171</v>
      </c>
      <c r="C399" s="33">
        <v>3314</v>
      </c>
      <c r="D399" s="33"/>
      <c r="E399" s="212" t="s">
        <v>481</v>
      </c>
      <c r="G399" s="10"/>
      <c r="H399" s="56"/>
      <c r="I399" s="213"/>
      <c r="J399" s="209"/>
      <c r="K399" s="91"/>
      <c r="L399" s="214">
        <v>120</v>
      </c>
      <c r="M399" s="215">
        <v>10.1</v>
      </c>
      <c r="N399" s="423">
        <v>0</v>
      </c>
    </row>
    <row r="400" spans="1:14" ht="12.75">
      <c r="A400" s="29">
        <v>262</v>
      </c>
      <c r="B400" s="33">
        <v>5171</v>
      </c>
      <c r="C400" s="33">
        <v>3613</v>
      </c>
      <c r="D400" s="33"/>
      <c r="E400" s="212" t="s">
        <v>825</v>
      </c>
      <c r="G400" s="10"/>
      <c r="H400" s="56"/>
      <c r="I400" s="213"/>
      <c r="J400" s="209"/>
      <c r="K400" s="91"/>
      <c r="L400" s="214">
        <v>0</v>
      </c>
      <c r="M400" s="215">
        <v>0</v>
      </c>
      <c r="N400" s="423">
        <v>1000</v>
      </c>
    </row>
    <row r="401" spans="1:14" ht="12.75">
      <c r="A401" s="29">
        <v>262</v>
      </c>
      <c r="B401" s="33">
        <v>5171</v>
      </c>
      <c r="C401" s="33">
        <v>3613</v>
      </c>
      <c r="D401" s="33"/>
      <c r="E401" s="212" t="s">
        <v>535</v>
      </c>
      <c r="G401" s="10"/>
      <c r="H401" s="56"/>
      <c r="I401" s="213"/>
      <c r="J401" s="209"/>
      <c r="K401" s="91"/>
      <c r="L401" s="214">
        <v>668</v>
      </c>
      <c r="M401" s="215">
        <v>106.4</v>
      </c>
      <c r="N401" s="423">
        <v>185</v>
      </c>
    </row>
    <row r="402" spans="1:14" ht="12.75">
      <c r="A402" s="29">
        <v>262</v>
      </c>
      <c r="B402" s="33">
        <v>5171</v>
      </c>
      <c r="C402" s="33">
        <v>3632</v>
      </c>
      <c r="D402" s="33"/>
      <c r="E402" s="68" t="s">
        <v>430</v>
      </c>
      <c r="G402" s="10"/>
      <c r="H402" s="123"/>
      <c r="I402" s="213"/>
      <c r="J402" s="209"/>
      <c r="K402" s="91"/>
      <c r="L402" s="214">
        <v>350</v>
      </c>
      <c r="M402" s="215">
        <v>244.7</v>
      </c>
      <c r="N402" s="423">
        <v>400</v>
      </c>
    </row>
    <row r="403" spans="1:14" ht="12.75">
      <c r="A403" s="29">
        <v>262</v>
      </c>
      <c r="B403" s="33">
        <v>5171</v>
      </c>
      <c r="C403" s="33">
        <v>3639</v>
      </c>
      <c r="D403" s="33"/>
      <c r="E403" s="212" t="s">
        <v>480</v>
      </c>
      <c r="G403" s="10"/>
      <c r="H403" s="123"/>
      <c r="I403" s="213"/>
      <c r="J403" s="209"/>
      <c r="K403" s="91"/>
      <c r="L403" s="214">
        <v>600</v>
      </c>
      <c r="M403" s="215">
        <v>596.19</v>
      </c>
      <c r="N403" s="423">
        <v>215</v>
      </c>
    </row>
    <row r="404" spans="1:14" ht="12.75">
      <c r="A404" s="29">
        <v>262</v>
      </c>
      <c r="B404" s="33">
        <v>5171</v>
      </c>
      <c r="C404" s="33">
        <v>4314</v>
      </c>
      <c r="D404" s="33"/>
      <c r="E404" s="212" t="s">
        <v>1097</v>
      </c>
      <c r="G404" s="10"/>
      <c r="H404" s="123"/>
      <c r="I404" s="213"/>
      <c r="J404" s="209"/>
      <c r="K404" s="91"/>
      <c r="L404" s="214">
        <v>0</v>
      </c>
      <c r="M404" s="215">
        <v>0</v>
      </c>
      <c r="N404" s="423">
        <v>350</v>
      </c>
    </row>
    <row r="405" spans="1:14" ht="12.75">
      <c r="A405" s="97">
        <v>262</v>
      </c>
      <c r="B405" s="33"/>
      <c r="C405" s="33"/>
      <c r="D405" s="33"/>
      <c r="E405" s="187" t="s">
        <v>431</v>
      </c>
      <c r="G405" s="10"/>
      <c r="H405" s="123"/>
      <c r="I405" s="213"/>
      <c r="J405" s="209"/>
      <c r="K405" s="91"/>
      <c r="L405" s="216">
        <f>SUM(L393:L404)</f>
        <v>2493</v>
      </c>
      <c r="M405" s="217">
        <f>SUM(M393:M404)</f>
        <v>1487.0900000000001</v>
      </c>
      <c r="N405" s="421">
        <f>SUM(N393:N404)</f>
        <v>3150</v>
      </c>
    </row>
    <row r="406" spans="1:14" ht="3.75" customHeight="1">
      <c r="A406" s="97"/>
      <c r="B406" s="33"/>
      <c r="C406" s="33"/>
      <c r="D406" s="33"/>
      <c r="E406" s="77"/>
      <c r="G406" s="10"/>
      <c r="H406" s="123"/>
      <c r="I406" s="213"/>
      <c r="J406" s="209"/>
      <c r="K406" s="91"/>
      <c r="L406" s="216"/>
      <c r="M406" s="217"/>
      <c r="N406" s="421"/>
    </row>
    <row r="407" spans="1:14" ht="12.75">
      <c r="A407" s="97">
        <v>263</v>
      </c>
      <c r="B407" s="33">
        <v>5362</v>
      </c>
      <c r="C407" s="33">
        <v>3639</v>
      </c>
      <c r="D407" s="33"/>
      <c r="E407" s="212" t="s">
        <v>2</v>
      </c>
      <c r="G407" s="10"/>
      <c r="H407" s="155"/>
      <c r="I407" s="225"/>
      <c r="J407" s="226"/>
      <c r="K407" s="130"/>
      <c r="L407" s="235">
        <v>860</v>
      </c>
      <c r="M407" s="220">
        <v>707.9</v>
      </c>
      <c r="N407" s="424">
        <v>900</v>
      </c>
    </row>
    <row r="408" spans="1:14" ht="12.75">
      <c r="A408" s="97">
        <v>263</v>
      </c>
      <c r="B408" s="33">
        <v>5169</v>
      </c>
      <c r="C408" s="33">
        <v>3639</v>
      </c>
      <c r="D408" s="33"/>
      <c r="E408" s="68" t="s">
        <v>446</v>
      </c>
      <c r="G408" s="10"/>
      <c r="H408" s="155"/>
      <c r="I408" s="225"/>
      <c r="J408" s="226"/>
      <c r="K408" s="130"/>
      <c r="L408" s="235">
        <v>150</v>
      </c>
      <c r="M408" s="220">
        <v>61.12</v>
      </c>
      <c r="N408" s="424">
        <v>110</v>
      </c>
    </row>
    <row r="409" spans="1:14" ht="12.75">
      <c r="A409" s="97">
        <v>263</v>
      </c>
      <c r="B409" s="33">
        <v>5166</v>
      </c>
      <c r="C409" s="33">
        <v>3639</v>
      </c>
      <c r="D409" s="33"/>
      <c r="E409" s="212" t="s">
        <v>454</v>
      </c>
      <c r="G409" s="10"/>
      <c r="H409" s="155"/>
      <c r="I409" s="225"/>
      <c r="J409" s="226"/>
      <c r="K409" s="130"/>
      <c r="L409" s="235">
        <v>407</v>
      </c>
      <c r="M409" s="220">
        <v>305.69</v>
      </c>
      <c r="N409" s="424">
        <v>350</v>
      </c>
    </row>
    <row r="410" spans="1:14" ht="12.75">
      <c r="A410" s="97">
        <v>263</v>
      </c>
      <c r="B410" s="33"/>
      <c r="C410" s="33"/>
      <c r="D410" s="33"/>
      <c r="E410" s="187" t="s">
        <v>447</v>
      </c>
      <c r="G410" s="10"/>
      <c r="H410" s="155"/>
      <c r="I410" s="225"/>
      <c r="J410" s="226"/>
      <c r="K410" s="130"/>
      <c r="L410" s="228">
        <f>SUM(L407:L409)</f>
        <v>1417</v>
      </c>
      <c r="M410" s="221">
        <f>SUM(M407:M409)</f>
        <v>1074.71</v>
      </c>
      <c r="N410" s="422">
        <f>SUM(N407:N409)</f>
        <v>1360</v>
      </c>
    </row>
    <row r="411" spans="1:14" ht="3" customHeight="1">
      <c r="A411" s="97"/>
      <c r="B411" s="33"/>
      <c r="C411" s="33"/>
      <c r="D411" s="33"/>
      <c r="E411" s="77"/>
      <c r="G411" s="10"/>
      <c r="H411" s="155"/>
      <c r="I411" s="225"/>
      <c r="J411" s="226"/>
      <c r="K411" s="130"/>
      <c r="L411" s="228"/>
      <c r="M411" s="221"/>
      <c r="N411" s="422"/>
    </row>
    <row r="412" spans="1:14" ht="12.75">
      <c r="A412" s="97">
        <v>265</v>
      </c>
      <c r="B412" s="33">
        <v>5169</v>
      </c>
      <c r="C412" s="33">
        <v>3632</v>
      </c>
      <c r="D412" s="33"/>
      <c r="E412" s="77" t="s">
        <v>197</v>
      </c>
      <c r="G412" s="10"/>
      <c r="H412" s="27"/>
      <c r="I412" s="213"/>
      <c r="J412" s="209"/>
      <c r="K412" s="91"/>
      <c r="L412" s="216">
        <v>1000</v>
      </c>
      <c r="M412" s="217">
        <v>774.1</v>
      </c>
      <c r="N412" s="421">
        <v>1000</v>
      </c>
    </row>
    <row r="413" spans="1:14" ht="12.75">
      <c r="A413" s="97">
        <v>267</v>
      </c>
      <c r="B413" s="33">
        <v>5361</v>
      </c>
      <c r="C413" s="33">
        <v>3639</v>
      </c>
      <c r="D413" s="33"/>
      <c r="E413" s="77" t="s">
        <v>1095</v>
      </c>
      <c r="G413" s="10"/>
      <c r="H413" s="27"/>
      <c r="I413" s="213"/>
      <c r="J413" s="209"/>
      <c r="K413" s="91"/>
      <c r="L413" s="187">
        <v>100</v>
      </c>
      <c r="M413" s="217">
        <v>35.2</v>
      </c>
      <c r="N413" s="421">
        <v>40</v>
      </c>
    </row>
    <row r="414" spans="1:14" ht="12.75">
      <c r="A414" s="97">
        <v>268</v>
      </c>
      <c r="B414" s="33">
        <v>2322</v>
      </c>
      <c r="C414" s="33">
        <v>3639</v>
      </c>
      <c r="D414" s="33"/>
      <c r="E414" s="77" t="s">
        <v>482</v>
      </c>
      <c r="G414" s="12"/>
      <c r="I414" s="216">
        <v>148</v>
      </c>
      <c r="J414" s="217">
        <v>147.99</v>
      </c>
      <c r="K414" s="421">
        <v>0</v>
      </c>
      <c r="L414" s="90"/>
      <c r="M414" s="207"/>
      <c r="N414" s="427"/>
    </row>
    <row r="415" spans="1:14" ht="12.75">
      <c r="A415" s="97">
        <v>269</v>
      </c>
      <c r="B415" s="33">
        <v>2139</v>
      </c>
      <c r="C415" s="33">
        <v>3639</v>
      </c>
      <c r="D415" s="33"/>
      <c r="E415" s="77" t="s">
        <v>114</v>
      </c>
      <c r="F415" s="39"/>
      <c r="G415" s="12"/>
      <c r="I415" s="216">
        <v>2000</v>
      </c>
      <c r="J415" s="217">
        <v>1300</v>
      </c>
      <c r="K415" s="421">
        <v>2000</v>
      </c>
      <c r="L415" s="90"/>
      <c r="M415" s="207"/>
      <c r="N415" s="427"/>
    </row>
    <row r="416" spans="1:14" ht="12.75">
      <c r="A416" s="97">
        <v>270</v>
      </c>
      <c r="B416" s="33">
        <v>2132</v>
      </c>
      <c r="C416" s="33">
        <v>3613</v>
      </c>
      <c r="D416" s="33"/>
      <c r="E416" s="188" t="s">
        <v>798</v>
      </c>
      <c r="F416" s="4"/>
      <c r="G416" s="13"/>
      <c r="I416" s="216">
        <v>816</v>
      </c>
      <c r="J416" s="217">
        <v>294.5</v>
      </c>
      <c r="K416" s="421">
        <v>509</v>
      </c>
      <c r="L416" s="90"/>
      <c r="M416" s="207"/>
      <c r="N416" s="427"/>
    </row>
    <row r="417" spans="1:14" ht="12.75">
      <c r="A417" s="97">
        <v>271</v>
      </c>
      <c r="B417" s="33">
        <v>2132</v>
      </c>
      <c r="C417" s="33">
        <v>3639</v>
      </c>
      <c r="D417" s="33"/>
      <c r="E417" s="77" t="s">
        <v>824</v>
      </c>
      <c r="G417" s="13"/>
      <c r="H417" s="142"/>
      <c r="I417" s="228">
        <v>1630</v>
      </c>
      <c r="J417" s="221">
        <v>857.1</v>
      </c>
      <c r="K417" s="422">
        <v>1650</v>
      </c>
      <c r="L417" s="90"/>
      <c r="M417" s="207"/>
      <c r="N417" s="427"/>
    </row>
    <row r="418" spans="1:14" ht="12.75">
      <c r="A418" s="97">
        <v>272</v>
      </c>
      <c r="B418" s="33">
        <v>2132</v>
      </c>
      <c r="C418" s="33">
        <v>2219</v>
      </c>
      <c r="D418" s="33"/>
      <c r="E418" s="77" t="s">
        <v>325</v>
      </c>
      <c r="F418" s="39"/>
      <c r="G418" s="12"/>
      <c r="I418" s="216">
        <v>3750</v>
      </c>
      <c r="J418" s="217">
        <v>2107.9</v>
      </c>
      <c r="K418" s="421">
        <v>4500</v>
      </c>
      <c r="L418" s="90"/>
      <c r="M418" s="207"/>
      <c r="N418" s="427"/>
    </row>
    <row r="419" spans="1:14" ht="12.75">
      <c r="A419" s="97">
        <v>273</v>
      </c>
      <c r="B419" s="33">
        <v>2132</v>
      </c>
      <c r="C419" s="33">
        <v>3639</v>
      </c>
      <c r="D419" s="33"/>
      <c r="E419" s="77" t="s">
        <v>326</v>
      </c>
      <c r="F419" s="39"/>
      <c r="G419" s="12"/>
      <c r="I419" s="216">
        <v>855</v>
      </c>
      <c r="J419" s="217">
        <v>656.9</v>
      </c>
      <c r="K419" s="421">
        <v>860</v>
      </c>
      <c r="L419" s="90"/>
      <c r="M419" s="207"/>
      <c r="N419" s="427"/>
    </row>
    <row r="420" spans="1:14" ht="12.75">
      <c r="A420" s="97">
        <v>274</v>
      </c>
      <c r="B420" s="33">
        <v>2139</v>
      </c>
      <c r="C420" s="33">
        <v>3632</v>
      </c>
      <c r="D420" s="33"/>
      <c r="E420" s="77" t="s">
        <v>327</v>
      </c>
      <c r="G420" s="54"/>
      <c r="I420" s="216">
        <v>300</v>
      </c>
      <c r="J420" s="217">
        <v>206.1</v>
      </c>
      <c r="K420" s="421">
        <v>200</v>
      </c>
      <c r="L420" s="90"/>
      <c r="M420" s="207"/>
      <c r="N420" s="427"/>
    </row>
    <row r="421" spans="1:14" ht="12.75">
      <c r="A421" s="97">
        <v>275</v>
      </c>
      <c r="B421" s="33">
        <v>2131</v>
      </c>
      <c r="C421" s="33">
        <v>3639</v>
      </c>
      <c r="D421" s="33"/>
      <c r="E421" s="77" t="s">
        <v>328</v>
      </c>
      <c r="F421" s="11"/>
      <c r="G421" s="12"/>
      <c r="H421" s="11"/>
      <c r="I421" s="187">
        <v>120</v>
      </c>
      <c r="J421" s="217">
        <v>126.4</v>
      </c>
      <c r="K421" s="421">
        <v>120</v>
      </c>
      <c r="L421" s="90"/>
      <c r="M421" s="207"/>
      <c r="N421" s="427"/>
    </row>
    <row r="422" spans="1:14" ht="12.75">
      <c r="A422" s="97">
        <v>276</v>
      </c>
      <c r="B422" s="33">
        <v>2132</v>
      </c>
      <c r="C422" s="33">
        <v>3613</v>
      </c>
      <c r="D422" s="33"/>
      <c r="E422" s="187" t="s">
        <v>329</v>
      </c>
      <c r="F422" s="11"/>
      <c r="G422" s="12"/>
      <c r="H422" s="11"/>
      <c r="I422" s="216">
        <v>9700</v>
      </c>
      <c r="J422" s="217">
        <v>5229</v>
      </c>
      <c r="K422" s="421">
        <v>10000</v>
      </c>
      <c r="L422" s="90"/>
      <c r="M422" s="207"/>
      <c r="N422" s="427"/>
    </row>
    <row r="423" spans="1:14" ht="12.75">
      <c r="A423" s="97">
        <v>276</v>
      </c>
      <c r="B423" s="33">
        <v>5152</v>
      </c>
      <c r="C423" s="33">
        <v>3613</v>
      </c>
      <c r="D423" s="33"/>
      <c r="E423" s="187" t="s">
        <v>1096</v>
      </c>
      <c r="F423" s="4"/>
      <c r="G423" s="12"/>
      <c r="H423" s="4"/>
      <c r="I423" s="291"/>
      <c r="J423" s="242"/>
      <c r="K423" s="429"/>
      <c r="L423" s="187">
        <v>32</v>
      </c>
      <c r="M423" s="217">
        <v>31.1</v>
      </c>
      <c r="N423" s="421">
        <v>32</v>
      </c>
    </row>
    <row r="424" spans="1:14" ht="12.75">
      <c r="A424" s="97">
        <v>278</v>
      </c>
      <c r="B424" s="33">
        <v>2131</v>
      </c>
      <c r="C424" s="33">
        <v>3639</v>
      </c>
      <c r="D424" s="33"/>
      <c r="E424" s="77" t="s">
        <v>330</v>
      </c>
      <c r="G424" s="12"/>
      <c r="H424" s="142"/>
      <c r="I424" s="117">
        <v>495</v>
      </c>
      <c r="J424" s="221">
        <v>347</v>
      </c>
      <c r="K424" s="422">
        <v>650</v>
      </c>
      <c r="L424" s="90"/>
      <c r="M424" s="207"/>
      <c r="N424" s="427"/>
    </row>
    <row r="425" spans="1:14" ht="12.75">
      <c r="A425" s="97">
        <v>280</v>
      </c>
      <c r="B425" s="33">
        <v>2329</v>
      </c>
      <c r="C425" s="33">
        <v>3639</v>
      </c>
      <c r="D425" s="33"/>
      <c r="E425" s="77" t="s">
        <v>198</v>
      </c>
      <c r="G425" s="12"/>
      <c r="I425" s="187">
        <v>400</v>
      </c>
      <c r="J425" s="217">
        <v>118.8</v>
      </c>
      <c r="K425" s="421">
        <v>200</v>
      </c>
      <c r="L425" s="90"/>
      <c r="M425" s="207"/>
      <c r="N425" s="427"/>
    </row>
    <row r="426" spans="1:14" ht="12.75">
      <c r="A426" s="97">
        <v>280</v>
      </c>
      <c r="B426" s="33">
        <v>5909</v>
      </c>
      <c r="C426" s="33">
        <v>3639</v>
      </c>
      <c r="D426" s="33"/>
      <c r="E426" s="77" t="s">
        <v>565</v>
      </c>
      <c r="G426" s="9"/>
      <c r="I426" s="241"/>
      <c r="J426" s="242"/>
      <c r="K426" s="429"/>
      <c r="L426" s="187">
        <v>98</v>
      </c>
      <c r="M426" s="217">
        <v>23.8</v>
      </c>
      <c r="N426" s="421">
        <v>50</v>
      </c>
    </row>
    <row r="427" spans="1:14" ht="12.75">
      <c r="A427" s="97">
        <v>281</v>
      </c>
      <c r="B427" s="33">
        <v>2310</v>
      </c>
      <c r="C427" s="33">
        <v>6171</v>
      </c>
      <c r="D427" s="33"/>
      <c r="E427" s="187" t="s">
        <v>528</v>
      </c>
      <c r="G427" s="9"/>
      <c r="I427" s="187">
        <v>26</v>
      </c>
      <c r="J427" s="217">
        <v>26.338</v>
      </c>
      <c r="K427" s="421">
        <v>0</v>
      </c>
      <c r="L427" s="90"/>
      <c r="M427" s="207"/>
      <c r="N427" s="427"/>
    </row>
    <row r="428" spans="1:14" ht="12.75">
      <c r="A428" s="97">
        <v>281</v>
      </c>
      <c r="B428" s="33">
        <v>5171</v>
      </c>
      <c r="C428" s="33">
        <v>2140</v>
      </c>
      <c r="D428" s="33"/>
      <c r="E428" s="77" t="s">
        <v>587</v>
      </c>
      <c r="G428" s="9"/>
      <c r="I428" s="241"/>
      <c r="J428" s="242"/>
      <c r="K428" s="429"/>
      <c r="L428" s="187">
        <v>26</v>
      </c>
      <c r="M428" s="217">
        <v>2.4</v>
      </c>
      <c r="N428" s="421">
        <v>2</v>
      </c>
    </row>
    <row r="429" spans="1:14" ht="12.75">
      <c r="A429" s="97">
        <v>292</v>
      </c>
      <c r="B429" s="33">
        <v>5154</v>
      </c>
      <c r="C429" s="33">
        <v>3313</v>
      </c>
      <c r="D429" s="33"/>
      <c r="E429" s="77" t="s">
        <v>115</v>
      </c>
      <c r="G429" s="10"/>
      <c r="H429" s="58"/>
      <c r="I429" s="213"/>
      <c r="J429" s="209"/>
      <c r="K429" s="426"/>
      <c r="L429" s="187">
        <v>15</v>
      </c>
      <c r="M429" s="217">
        <v>0</v>
      </c>
      <c r="N429" s="421">
        <v>15</v>
      </c>
    </row>
    <row r="430" spans="1:14" ht="12.75">
      <c r="A430" s="29">
        <v>294</v>
      </c>
      <c r="B430" s="33">
        <v>5151</v>
      </c>
      <c r="C430" s="33">
        <v>3319</v>
      </c>
      <c r="D430" s="33"/>
      <c r="E430" s="11" t="s">
        <v>290</v>
      </c>
      <c r="G430" s="10"/>
      <c r="H430" s="123"/>
      <c r="I430" s="213"/>
      <c r="J430" s="209"/>
      <c r="K430" s="426"/>
      <c r="L430" s="189">
        <v>11</v>
      </c>
      <c r="M430" s="215">
        <v>11</v>
      </c>
      <c r="N430" s="423">
        <v>15</v>
      </c>
    </row>
    <row r="431" spans="1:14" ht="12.75">
      <c r="A431" s="29">
        <v>294</v>
      </c>
      <c r="B431" s="33">
        <v>5152</v>
      </c>
      <c r="C431" s="33">
        <v>3319</v>
      </c>
      <c r="D431" s="33"/>
      <c r="E431" s="11" t="s">
        <v>310</v>
      </c>
      <c r="G431" s="10"/>
      <c r="H431" s="4"/>
      <c r="I431" s="213"/>
      <c r="J431" s="209"/>
      <c r="K431" s="426"/>
      <c r="L431" s="189">
        <v>147</v>
      </c>
      <c r="M431" s="215">
        <v>147</v>
      </c>
      <c r="N431" s="423">
        <v>216</v>
      </c>
    </row>
    <row r="432" spans="1:14" ht="12.75">
      <c r="A432" s="29">
        <v>294</v>
      </c>
      <c r="B432" s="33">
        <v>5154</v>
      </c>
      <c r="C432" s="33">
        <v>3319</v>
      </c>
      <c r="D432" s="33"/>
      <c r="E432" s="11" t="s">
        <v>292</v>
      </c>
      <c r="G432" s="10"/>
      <c r="H432" s="4"/>
      <c r="I432" s="213"/>
      <c r="J432" s="209"/>
      <c r="K432" s="426"/>
      <c r="L432" s="189">
        <v>49</v>
      </c>
      <c r="M432" s="215">
        <v>49</v>
      </c>
      <c r="N432" s="423">
        <v>53</v>
      </c>
    </row>
    <row r="433" spans="1:14" ht="12.75">
      <c r="A433" s="97">
        <v>294</v>
      </c>
      <c r="B433" s="33"/>
      <c r="C433" s="33"/>
      <c r="D433" s="33"/>
      <c r="E433" s="77" t="s">
        <v>259</v>
      </c>
      <c r="G433" s="10"/>
      <c r="H433" s="58"/>
      <c r="I433" s="213"/>
      <c r="J433" s="209"/>
      <c r="K433" s="426"/>
      <c r="L433" s="187">
        <f>SUM(L430:L432)</f>
        <v>207</v>
      </c>
      <c r="M433" s="217">
        <f>SUM(M430:M432)</f>
        <v>207</v>
      </c>
      <c r="N433" s="421">
        <f>SUM(N430:N432)</f>
        <v>284</v>
      </c>
    </row>
    <row r="434" spans="1:15" ht="12.75">
      <c r="A434" s="97">
        <v>298</v>
      </c>
      <c r="B434" s="33">
        <v>2132</v>
      </c>
      <c r="C434" s="33">
        <v>3613</v>
      </c>
      <c r="D434" s="33"/>
      <c r="E434" s="77" t="s">
        <v>1122</v>
      </c>
      <c r="F434" s="39"/>
      <c r="G434" s="12"/>
      <c r="I434" s="187">
        <v>80</v>
      </c>
      <c r="J434" s="217">
        <v>81.6</v>
      </c>
      <c r="K434" s="421">
        <v>80</v>
      </c>
      <c r="L434" s="90"/>
      <c r="M434" s="300"/>
      <c r="N434" s="449"/>
      <c r="O434" s="4"/>
    </row>
    <row r="435" spans="1:14" ht="12.75">
      <c r="A435" s="97">
        <v>300</v>
      </c>
      <c r="B435" s="33">
        <v>5164</v>
      </c>
      <c r="C435" s="33">
        <v>3319</v>
      </c>
      <c r="D435" s="33"/>
      <c r="E435" s="77" t="s">
        <v>258</v>
      </c>
      <c r="F435" s="11"/>
      <c r="G435" s="9"/>
      <c r="H435" s="56"/>
      <c r="I435" s="213"/>
      <c r="J435" s="209"/>
      <c r="K435" s="426"/>
      <c r="L435" s="117">
        <v>60</v>
      </c>
      <c r="M435" s="221">
        <v>53.7</v>
      </c>
      <c r="N435" s="422">
        <v>70</v>
      </c>
    </row>
    <row r="436" spans="1:14" ht="12.75">
      <c r="A436" s="97">
        <v>300</v>
      </c>
      <c r="B436" s="33">
        <v>5169</v>
      </c>
      <c r="C436" s="33">
        <v>3319</v>
      </c>
      <c r="D436" s="33"/>
      <c r="E436" s="187" t="s">
        <v>630</v>
      </c>
      <c r="F436" s="4"/>
      <c r="G436" s="9"/>
      <c r="H436" s="56"/>
      <c r="I436" s="213"/>
      <c r="J436" s="209"/>
      <c r="K436" s="426"/>
      <c r="L436" s="117">
        <v>70</v>
      </c>
      <c r="M436" s="221">
        <v>43.2</v>
      </c>
      <c r="N436" s="422">
        <v>60</v>
      </c>
    </row>
    <row r="437" spans="1:14" ht="12.75">
      <c r="A437" s="97">
        <v>302</v>
      </c>
      <c r="B437" s="33">
        <v>2329</v>
      </c>
      <c r="C437" s="33">
        <v>3612</v>
      </c>
      <c r="D437" s="33"/>
      <c r="E437" s="187" t="s">
        <v>610</v>
      </c>
      <c r="F437" s="4"/>
      <c r="G437" s="9"/>
      <c r="H437" s="56"/>
      <c r="I437" s="187">
        <v>0</v>
      </c>
      <c r="J437" s="217">
        <v>5.5</v>
      </c>
      <c r="K437" s="421">
        <v>0</v>
      </c>
      <c r="L437" s="93"/>
      <c r="M437" s="245"/>
      <c r="N437" s="432"/>
    </row>
    <row r="438" spans="1:14" ht="12.75">
      <c r="A438" s="97">
        <v>304</v>
      </c>
      <c r="B438" s="33">
        <v>2324</v>
      </c>
      <c r="C438" s="33">
        <v>6171</v>
      </c>
      <c r="D438" s="33"/>
      <c r="E438" s="187" t="s">
        <v>799</v>
      </c>
      <c r="F438" s="4"/>
      <c r="G438" s="9"/>
      <c r="H438" s="56"/>
      <c r="I438" s="187">
        <v>0</v>
      </c>
      <c r="J438" s="217">
        <v>32</v>
      </c>
      <c r="K438" s="421">
        <v>0</v>
      </c>
      <c r="L438" s="93"/>
      <c r="M438" s="245"/>
      <c r="N438" s="432"/>
    </row>
    <row r="439" spans="1:14" ht="3.75" customHeight="1">
      <c r="A439" s="165"/>
      <c r="B439" s="35"/>
      <c r="C439" s="35"/>
      <c r="D439" s="35"/>
      <c r="E439" s="254"/>
      <c r="F439" s="4"/>
      <c r="G439" s="9"/>
      <c r="H439" s="4"/>
      <c r="I439" s="187"/>
      <c r="J439" s="217"/>
      <c r="K439" s="421"/>
      <c r="L439" s="93"/>
      <c r="M439" s="245"/>
      <c r="N439" s="432"/>
    </row>
    <row r="440" spans="1:14" ht="12.75">
      <c r="A440" s="154">
        <v>305</v>
      </c>
      <c r="B440" s="154">
        <v>2132</v>
      </c>
      <c r="C440" s="154">
        <v>3613</v>
      </c>
      <c r="D440" s="154"/>
      <c r="E440" s="308" t="s">
        <v>1178</v>
      </c>
      <c r="F440" s="378"/>
      <c r="G440" s="412"/>
      <c r="H440" s="378"/>
      <c r="I440" s="189">
        <v>0</v>
      </c>
      <c r="J440" s="215">
        <v>3</v>
      </c>
      <c r="K440" s="423">
        <v>550</v>
      </c>
      <c r="L440" s="93"/>
      <c r="M440" s="245"/>
      <c r="N440" s="432"/>
    </row>
    <row r="441" spans="1:14" ht="12.75">
      <c r="A441" s="864">
        <v>305</v>
      </c>
      <c r="B441" s="864">
        <v>2131</v>
      </c>
      <c r="C441" s="864">
        <v>3613</v>
      </c>
      <c r="D441" s="864"/>
      <c r="E441" s="517" t="s">
        <v>1179</v>
      </c>
      <c r="F441" s="521"/>
      <c r="G441" s="865"/>
      <c r="H441" s="521"/>
      <c r="I441" s="189">
        <v>0</v>
      </c>
      <c r="J441" s="215">
        <v>8</v>
      </c>
      <c r="K441" s="423">
        <v>50</v>
      </c>
      <c r="L441" s="93"/>
      <c r="M441" s="245"/>
      <c r="N441" s="432"/>
    </row>
    <row r="442" spans="1:14" ht="12.75">
      <c r="A442" s="29">
        <v>305</v>
      </c>
      <c r="B442" s="33">
        <v>5137</v>
      </c>
      <c r="C442" s="33">
        <v>3322</v>
      </c>
      <c r="D442" s="33"/>
      <c r="E442" s="68" t="s">
        <v>723</v>
      </c>
      <c r="F442" s="4"/>
      <c r="G442" s="9"/>
      <c r="H442" s="56"/>
      <c r="I442" s="241"/>
      <c r="J442" s="242"/>
      <c r="K442" s="429"/>
      <c r="L442" s="119">
        <v>33</v>
      </c>
      <c r="M442" s="220">
        <v>20</v>
      </c>
      <c r="N442" s="424">
        <v>30</v>
      </c>
    </row>
    <row r="443" spans="1:14" ht="12.75">
      <c r="A443" s="29">
        <v>305</v>
      </c>
      <c r="B443" s="33">
        <v>5139</v>
      </c>
      <c r="C443" s="33">
        <v>3322</v>
      </c>
      <c r="D443" s="33"/>
      <c r="E443" s="68" t="s">
        <v>721</v>
      </c>
      <c r="F443" s="4"/>
      <c r="G443" s="9"/>
      <c r="H443" s="56"/>
      <c r="I443" s="241"/>
      <c r="J443" s="242"/>
      <c r="K443" s="429"/>
      <c r="L443" s="119">
        <v>12</v>
      </c>
      <c r="M443" s="220">
        <v>7.6</v>
      </c>
      <c r="N443" s="424">
        <v>36</v>
      </c>
    </row>
    <row r="444" spans="1:14" ht="12.75">
      <c r="A444" s="29">
        <v>305</v>
      </c>
      <c r="B444" s="33">
        <v>5151</v>
      </c>
      <c r="C444" s="33">
        <v>3322</v>
      </c>
      <c r="D444" s="33"/>
      <c r="E444" s="68" t="s">
        <v>718</v>
      </c>
      <c r="F444" s="4"/>
      <c r="G444" s="9"/>
      <c r="H444" s="56"/>
      <c r="I444" s="241"/>
      <c r="J444" s="242"/>
      <c r="K444" s="429"/>
      <c r="L444" s="119">
        <v>5</v>
      </c>
      <c r="M444" s="220">
        <v>5</v>
      </c>
      <c r="N444" s="424">
        <v>20</v>
      </c>
    </row>
    <row r="445" spans="1:14" ht="12.75">
      <c r="A445" s="29">
        <v>305</v>
      </c>
      <c r="B445" s="33">
        <v>5154</v>
      </c>
      <c r="C445" s="33">
        <v>3322</v>
      </c>
      <c r="D445" s="33"/>
      <c r="E445" s="68" t="s">
        <v>719</v>
      </c>
      <c r="F445" s="4"/>
      <c r="G445" s="9"/>
      <c r="H445" s="56"/>
      <c r="I445" s="241"/>
      <c r="J445" s="242"/>
      <c r="K445" s="429"/>
      <c r="L445" s="119">
        <v>10</v>
      </c>
      <c r="M445" s="220">
        <v>10</v>
      </c>
      <c r="N445" s="424">
        <v>40</v>
      </c>
    </row>
    <row r="446" spans="1:14" ht="12.75">
      <c r="A446" s="29">
        <v>305</v>
      </c>
      <c r="B446" s="33">
        <v>5162</v>
      </c>
      <c r="C446" s="33">
        <v>3322</v>
      </c>
      <c r="D446" s="33"/>
      <c r="E446" s="68" t="s">
        <v>722</v>
      </c>
      <c r="F446" s="4"/>
      <c r="G446" s="9"/>
      <c r="H446" s="56"/>
      <c r="I446" s="241"/>
      <c r="J446" s="242"/>
      <c r="K446" s="429"/>
      <c r="L446" s="119">
        <v>3</v>
      </c>
      <c r="M446" s="220">
        <v>0</v>
      </c>
      <c r="N446" s="424">
        <v>12</v>
      </c>
    </row>
    <row r="447" spans="1:14" ht="12.75">
      <c r="A447" s="29">
        <v>305</v>
      </c>
      <c r="B447" s="33">
        <v>5166</v>
      </c>
      <c r="C447" s="33">
        <v>3322</v>
      </c>
      <c r="D447" s="33"/>
      <c r="E447" s="68" t="s">
        <v>720</v>
      </c>
      <c r="F447" s="4"/>
      <c r="G447" s="9"/>
      <c r="H447" s="56"/>
      <c r="I447" s="241"/>
      <c r="J447" s="242"/>
      <c r="K447" s="429"/>
      <c r="L447" s="119">
        <v>40</v>
      </c>
      <c r="M447" s="220">
        <v>0</v>
      </c>
      <c r="N447" s="424">
        <v>0</v>
      </c>
    </row>
    <row r="448" spans="1:14" ht="12.75">
      <c r="A448" s="29">
        <v>305</v>
      </c>
      <c r="B448" s="33">
        <v>5171</v>
      </c>
      <c r="C448" s="33">
        <v>3322</v>
      </c>
      <c r="D448" s="33"/>
      <c r="E448" s="68" t="s">
        <v>1177</v>
      </c>
      <c r="G448" s="10"/>
      <c r="H448" s="123"/>
      <c r="I448" s="213"/>
      <c r="J448" s="209"/>
      <c r="K448" s="91"/>
      <c r="L448" s="214">
        <v>0</v>
      </c>
      <c r="M448" s="215">
        <v>0</v>
      </c>
      <c r="N448" s="423">
        <v>200</v>
      </c>
    </row>
    <row r="449" spans="1:14" ht="12.75">
      <c r="A449" s="97">
        <v>305</v>
      </c>
      <c r="B449" s="33"/>
      <c r="C449" s="33"/>
      <c r="D449" s="33"/>
      <c r="E449" s="77" t="s">
        <v>724</v>
      </c>
      <c r="F449" s="4"/>
      <c r="G449" s="9"/>
      <c r="H449" s="56"/>
      <c r="I449" s="187">
        <f>SUM(I440:I448)</f>
        <v>0</v>
      </c>
      <c r="J449" s="217">
        <f>SUM(J440:J448)</f>
        <v>11</v>
      </c>
      <c r="K449" s="421">
        <f>SUM(K440:K448)</f>
        <v>600</v>
      </c>
      <c r="L449" s="117">
        <f>SUM(L442:L448)</f>
        <v>103</v>
      </c>
      <c r="M449" s="221">
        <f>SUM(M442:M448)</f>
        <v>42.6</v>
      </c>
      <c r="N449" s="422">
        <f>SUM(N442:N448)</f>
        <v>338</v>
      </c>
    </row>
    <row r="450" spans="1:14" ht="12.75">
      <c r="A450" s="29">
        <v>306</v>
      </c>
      <c r="B450" s="33">
        <v>5151</v>
      </c>
      <c r="C450" s="33">
        <v>2140</v>
      </c>
      <c r="D450" s="33"/>
      <c r="E450" s="189" t="s">
        <v>829</v>
      </c>
      <c r="F450" s="4"/>
      <c r="G450" s="9"/>
      <c r="H450" s="56"/>
      <c r="I450" s="241"/>
      <c r="J450" s="242"/>
      <c r="K450" s="429"/>
      <c r="L450" s="119">
        <v>0</v>
      </c>
      <c r="M450" s="220">
        <v>0</v>
      </c>
      <c r="N450" s="424">
        <v>15</v>
      </c>
    </row>
    <row r="451" spans="1:14" ht="12.75">
      <c r="A451" s="29">
        <v>306</v>
      </c>
      <c r="B451" s="33">
        <v>5154</v>
      </c>
      <c r="C451" s="33">
        <v>2140</v>
      </c>
      <c r="D451" s="33"/>
      <c r="E451" s="189" t="s">
        <v>830</v>
      </c>
      <c r="F451" s="4"/>
      <c r="G451" s="9"/>
      <c r="H451" s="56"/>
      <c r="I451" s="241"/>
      <c r="J451" s="242"/>
      <c r="K451" s="429"/>
      <c r="L451" s="119">
        <v>0</v>
      </c>
      <c r="M451" s="220">
        <v>0</v>
      </c>
      <c r="N451" s="424">
        <v>5</v>
      </c>
    </row>
    <row r="452" spans="1:14" ht="12.75">
      <c r="A452" s="29">
        <v>306</v>
      </c>
      <c r="B452" s="33">
        <v>5169</v>
      </c>
      <c r="C452" s="33">
        <v>2140</v>
      </c>
      <c r="D452" s="33"/>
      <c r="E452" s="189" t="s">
        <v>828</v>
      </c>
      <c r="F452" s="4"/>
      <c r="G452" s="9"/>
      <c r="H452" s="56"/>
      <c r="I452" s="241"/>
      <c r="J452" s="242"/>
      <c r="K452" s="429"/>
      <c r="L452" s="119">
        <v>0</v>
      </c>
      <c r="M452" s="220">
        <v>0</v>
      </c>
      <c r="N452" s="424">
        <v>75</v>
      </c>
    </row>
    <row r="453" spans="1:14" ht="12.75">
      <c r="A453" s="29">
        <v>306</v>
      </c>
      <c r="B453" s="33">
        <v>5212</v>
      </c>
      <c r="C453" s="33">
        <v>2140</v>
      </c>
      <c r="D453" s="33"/>
      <c r="E453" s="189" t="s">
        <v>827</v>
      </c>
      <c r="F453" s="4"/>
      <c r="G453" s="9"/>
      <c r="H453" s="56"/>
      <c r="I453" s="241"/>
      <c r="J453" s="242"/>
      <c r="K453" s="429"/>
      <c r="L453" s="119">
        <v>36</v>
      </c>
      <c r="M453" s="220">
        <v>12</v>
      </c>
      <c r="N453" s="424">
        <v>144</v>
      </c>
    </row>
    <row r="454" spans="1:14" ht="12.75">
      <c r="A454" s="97">
        <v>306</v>
      </c>
      <c r="B454" s="33"/>
      <c r="C454" s="33"/>
      <c r="D454" s="33"/>
      <c r="E454" s="77" t="s">
        <v>881</v>
      </c>
      <c r="F454" s="4"/>
      <c r="G454" s="9"/>
      <c r="H454" s="56"/>
      <c r="I454" s="241"/>
      <c r="J454" s="242"/>
      <c r="K454" s="429"/>
      <c r="L454" s="117">
        <f>SUM(L450:L453)</f>
        <v>36</v>
      </c>
      <c r="M454" s="221">
        <f>SUM(M450:M453)</f>
        <v>12</v>
      </c>
      <c r="N454" s="422">
        <f>SUM(N450:N453)</f>
        <v>239</v>
      </c>
    </row>
    <row r="455" spans="1:14" ht="12.75">
      <c r="A455" s="97">
        <v>309</v>
      </c>
      <c r="B455" s="33">
        <v>5137</v>
      </c>
      <c r="C455" s="33">
        <v>3311</v>
      </c>
      <c r="D455" s="33"/>
      <c r="E455" s="77" t="s">
        <v>1120</v>
      </c>
      <c r="F455" s="4"/>
      <c r="G455" s="9"/>
      <c r="H455" s="56"/>
      <c r="I455" s="241"/>
      <c r="J455" s="242"/>
      <c r="K455" s="429"/>
      <c r="L455" s="117">
        <v>0</v>
      </c>
      <c r="M455" s="221">
        <v>0</v>
      </c>
      <c r="N455" s="422">
        <v>100</v>
      </c>
    </row>
    <row r="456" spans="1:14" ht="12.75">
      <c r="A456" s="97">
        <v>310</v>
      </c>
      <c r="B456" s="33">
        <v>5169</v>
      </c>
      <c r="C456" s="33">
        <v>3749</v>
      </c>
      <c r="D456" s="33"/>
      <c r="E456" s="77" t="s">
        <v>1121</v>
      </c>
      <c r="F456" s="4"/>
      <c r="G456" s="9"/>
      <c r="H456" s="56"/>
      <c r="I456" s="241"/>
      <c r="J456" s="242"/>
      <c r="K456" s="429"/>
      <c r="L456" s="117">
        <v>0</v>
      </c>
      <c r="M456" s="221">
        <v>0</v>
      </c>
      <c r="N456" s="422">
        <v>200</v>
      </c>
    </row>
    <row r="457" spans="1:14" ht="12.75">
      <c r="A457" s="97">
        <v>311</v>
      </c>
      <c r="B457" s="33">
        <v>5166</v>
      </c>
      <c r="C457" s="33">
        <v>3122</v>
      </c>
      <c r="D457" s="33"/>
      <c r="E457" s="77" t="s">
        <v>826</v>
      </c>
      <c r="F457" s="4"/>
      <c r="G457" s="9"/>
      <c r="H457" s="56"/>
      <c r="I457" s="241"/>
      <c r="J457" s="242"/>
      <c r="K457" s="429"/>
      <c r="L457" s="117">
        <v>0</v>
      </c>
      <c r="M457" s="221">
        <v>0</v>
      </c>
      <c r="N457" s="422">
        <v>189</v>
      </c>
    </row>
    <row r="458" spans="1:14" ht="12.75">
      <c r="A458" s="97">
        <v>307</v>
      </c>
      <c r="B458" s="33">
        <v>5169</v>
      </c>
      <c r="C458" s="33">
        <v>3639</v>
      </c>
      <c r="D458" s="33"/>
      <c r="E458" s="187" t="s">
        <v>708</v>
      </c>
      <c r="F458" s="4"/>
      <c r="G458" s="9"/>
      <c r="H458" s="56"/>
      <c r="I458" s="241"/>
      <c r="J458" s="242"/>
      <c r="K458" s="429"/>
      <c r="L458" s="117">
        <v>700</v>
      </c>
      <c r="M458" s="221">
        <v>0</v>
      </c>
      <c r="N458" s="422">
        <v>0</v>
      </c>
    </row>
    <row r="459" spans="1:14" ht="13.5" thickBot="1">
      <c r="A459" s="97">
        <v>307</v>
      </c>
      <c r="B459" s="33">
        <v>5166</v>
      </c>
      <c r="C459" s="33">
        <v>3639</v>
      </c>
      <c r="D459" s="33"/>
      <c r="E459" s="254" t="s">
        <v>709</v>
      </c>
      <c r="F459" s="4"/>
      <c r="G459" s="9"/>
      <c r="H459" s="56"/>
      <c r="I459" s="241"/>
      <c r="J459" s="242"/>
      <c r="K459" s="291"/>
      <c r="L459" s="118">
        <v>58</v>
      </c>
      <c r="M459" s="266">
        <v>19</v>
      </c>
      <c r="N459" s="435">
        <v>0</v>
      </c>
    </row>
    <row r="460" spans="1:14" ht="13.5" thickBot="1">
      <c r="A460" s="5"/>
      <c r="B460" s="5"/>
      <c r="C460" s="5"/>
      <c r="D460" s="5"/>
      <c r="E460" s="43" t="s">
        <v>146</v>
      </c>
      <c r="F460" s="183"/>
      <c r="G460" s="42"/>
      <c r="H460" s="45"/>
      <c r="I460" s="223">
        <f>I434+I425+I424+I422+I421+I438+I420+I419+I418+I417+I415+I414+I416+I427</f>
        <v>20320</v>
      </c>
      <c r="J460" s="224">
        <f>SUM(J438+J437+J434+J427+J425+J424+J422+J421+J420+J419+J418+J417+J415+J414+J416+J440+J441)</f>
        <v>11548.128</v>
      </c>
      <c r="K460" s="223">
        <f>SUM(K438+K437+K434+K427+K425+K424+K422+K421+K420+K419+K418+K417+K415+K414+K416+K449)</f>
        <v>21369</v>
      </c>
      <c r="L460" s="223">
        <f>L435+L433+L429+L413+L412+L410+L405+L390+L389+L391+L426+L428+L436+L423+L458+L459+L449+L450+L454</f>
        <v>8480</v>
      </c>
      <c r="M460" s="224">
        <f>M435+M433+M429+M413+M412+M410+M405+M390+M389+M391+M426+M428+M436+M423+M458+M459+M449+M450+M454</f>
        <v>5433.6</v>
      </c>
      <c r="N460" s="223">
        <f>SUM(N435+N433+N429+N413+N412+N410+N405+N390+N389+N391+N426+N428+N436+N423+N458+N459+N449+N454+N455+N457+N456)</f>
        <v>9018</v>
      </c>
    </row>
    <row r="461" spans="1:14" ht="3" customHeight="1">
      <c r="A461" s="5"/>
      <c r="B461" s="5"/>
      <c r="C461" s="5"/>
      <c r="D461" s="5"/>
      <c r="E461" s="14"/>
      <c r="G461" s="19"/>
      <c r="H461" s="4"/>
      <c r="I461" s="213"/>
      <c r="J461" s="209"/>
      <c r="K461" s="91"/>
      <c r="L461" s="90"/>
      <c r="M461" s="207"/>
      <c r="N461" s="227"/>
    </row>
    <row r="462" spans="1:14" ht="12.75">
      <c r="A462" s="97">
        <v>283</v>
      </c>
      <c r="B462" s="33">
        <v>5341</v>
      </c>
      <c r="C462" s="33">
        <v>3612</v>
      </c>
      <c r="D462" s="33"/>
      <c r="E462" s="77" t="s">
        <v>458</v>
      </c>
      <c r="G462" s="10"/>
      <c r="H462" s="135"/>
      <c r="I462" s="91"/>
      <c r="J462" s="209"/>
      <c r="K462" s="91"/>
      <c r="L462" s="216">
        <v>436</v>
      </c>
      <c r="M462" s="217">
        <v>436.3</v>
      </c>
      <c r="N462" s="421">
        <v>0</v>
      </c>
    </row>
    <row r="463" spans="1:14" ht="12.75">
      <c r="A463" s="97">
        <v>284</v>
      </c>
      <c r="B463" s="33">
        <v>5341</v>
      </c>
      <c r="C463" s="33">
        <v>3612</v>
      </c>
      <c r="D463" s="33"/>
      <c r="E463" s="77" t="s">
        <v>459</v>
      </c>
      <c r="G463" s="10"/>
      <c r="H463" s="135"/>
      <c r="I463" s="91"/>
      <c r="J463" s="209"/>
      <c r="K463" s="91"/>
      <c r="L463" s="216">
        <v>300</v>
      </c>
      <c r="M463" s="217">
        <v>0</v>
      </c>
      <c r="N463" s="421">
        <v>0</v>
      </c>
    </row>
    <row r="464" spans="1:14" ht="12.75">
      <c r="A464" s="97">
        <v>285</v>
      </c>
      <c r="B464" s="33">
        <v>5341</v>
      </c>
      <c r="C464" s="33">
        <v>3612</v>
      </c>
      <c r="D464" s="33"/>
      <c r="E464" s="188" t="s">
        <v>483</v>
      </c>
      <c r="G464" s="10"/>
      <c r="H464" s="135"/>
      <c r="I464" s="91"/>
      <c r="J464" s="209"/>
      <c r="K464" s="91"/>
      <c r="L464" s="216">
        <v>250</v>
      </c>
      <c r="M464" s="217">
        <v>0</v>
      </c>
      <c r="N464" s="421">
        <v>200</v>
      </c>
    </row>
    <row r="465" spans="1:14" ht="13.5" thickBot="1">
      <c r="A465" s="97">
        <v>286</v>
      </c>
      <c r="B465" s="33">
        <v>4131</v>
      </c>
      <c r="C465" s="33"/>
      <c r="D465" s="33"/>
      <c r="E465" s="465" t="s">
        <v>664</v>
      </c>
      <c r="G465" s="10"/>
      <c r="H465" s="9"/>
      <c r="I465" s="216">
        <v>207</v>
      </c>
      <c r="J465" s="217">
        <v>206.8</v>
      </c>
      <c r="K465" s="421">
        <v>0</v>
      </c>
      <c r="L465" s="291"/>
      <c r="M465" s="376"/>
      <c r="N465" s="408"/>
    </row>
    <row r="466" spans="1:14" ht="13.5" thickBot="1">
      <c r="A466" s="5"/>
      <c r="B466" s="5"/>
      <c r="C466" s="5"/>
      <c r="D466" s="5"/>
      <c r="E466" s="43" t="s">
        <v>506</v>
      </c>
      <c r="F466" s="48"/>
      <c r="G466" s="59"/>
      <c r="H466" s="42" t="e">
        <f>SUM(#REF!)</f>
        <v>#REF!</v>
      </c>
      <c r="I466" s="250">
        <f>SUM(I465:I465)</f>
        <v>207</v>
      </c>
      <c r="J466" s="251">
        <f>SUM(J465:J465)</f>
        <v>206.8</v>
      </c>
      <c r="K466" s="250">
        <f>SUM(K465:K465)</f>
        <v>0</v>
      </c>
      <c r="L466" s="223">
        <f>SUM(L462:L465)</f>
        <v>986</v>
      </c>
      <c r="M466" s="224">
        <f>SUM(M462:M465)</f>
        <v>436.3</v>
      </c>
      <c r="N466" s="223">
        <f>SUM(N462:N465)</f>
        <v>200</v>
      </c>
    </row>
    <row r="467" spans="1:14" ht="13.5" thickBot="1">
      <c r="A467" s="6"/>
      <c r="B467" s="6"/>
      <c r="C467" s="6"/>
      <c r="D467" s="6"/>
      <c r="E467" s="26" t="s">
        <v>331</v>
      </c>
      <c r="F467" s="102"/>
      <c r="G467" s="105"/>
      <c r="H467" s="104" t="e">
        <f>SUM(H460+H466)</f>
        <v>#REF!</v>
      </c>
      <c r="I467" s="231">
        <f>I466+I460</f>
        <v>20527</v>
      </c>
      <c r="J467" s="232">
        <f>SUM(J466+J460)</f>
        <v>11754.928</v>
      </c>
      <c r="K467" s="231">
        <f>SUM(K466+K460)</f>
        <v>21369</v>
      </c>
      <c r="L467" s="233">
        <f>L466+L460</f>
        <v>9466</v>
      </c>
      <c r="M467" s="234">
        <f>SUM(M466+M460)</f>
        <v>5869.900000000001</v>
      </c>
      <c r="N467" s="233">
        <f>SUM(N466+N460)</f>
        <v>9218</v>
      </c>
    </row>
    <row r="468" spans="1:14" ht="4.5" customHeight="1" thickBot="1">
      <c r="A468" s="40"/>
      <c r="B468" s="40"/>
      <c r="C468" s="40"/>
      <c r="D468" s="40"/>
      <c r="E468" s="17"/>
      <c r="F468" s="1"/>
      <c r="G468" s="15"/>
      <c r="H468" s="2"/>
      <c r="I468" s="225"/>
      <c r="J468" s="226"/>
      <c r="K468" s="130"/>
      <c r="L468" s="90"/>
      <c r="M468" s="207"/>
      <c r="N468" s="227"/>
    </row>
    <row r="469" spans="1:14" ht="13.5" thickBot="1">
      <c r="A469" s="7">
        <v>6</v>
      </c>
      <c r="B469" s="65"/>
      <c r="C469" s="65"/>
      <c r="D469" s="65"/>
      <c r="E469" s="20" t="s">
        <v>507</v>
      </c>
      <c r="F469" s="20"/>
      <c r="G469" s="21"/>
      <c r="H469" s="167"/>
      <c r="I469" s="252"/>
      <c r="J469" s="253"/>
      <c r="K469" s="411"/>
      <c r="L469" s="90"/>
      <c r="M469" s="207"/>
      <c r="N469" s="227"/>
    </row>
    <row r="470" spans="1:14" ht="13.5" thickBot="1">
      <c r="A470" s="34"/>
      <c r="B470" s="34"/>
      <c r="C470" s="34"/>
      <c r="D470" s="34"/>
      <c r="E470" s="43" t="s">
        <v>417</v>
      </c>
      <c r="G470" s="10"/>
      <c r="I470" s="90"/>
      <c r="J470" s="207"/>
      <c r="K470" s="227"/>
      <c r="L470" s="90"/>
      <c r="M470" s="207"/>
      <c r="N470" s="227"/>
    </row>
    <row r="471" spans="1:14" ht="12.75">
      <c r="A471" s="97">
        <v>329</v>
      </c>
      <c r="B471" s="33">
        <v>5166</v>
      </c>
      <c r="C471" s="33">
        <v>3635</v>
      </c>
      <c r="D471" s="33"/>
      <c r="E471" s="77" t="s">
        <v>199</v>
      </c>
      <c r="G471" s="10"/>
      <c r="H471" s="27"/>
      <c r="I471" s="213"/>
      <c r="J471" s="209"/>
      <c r="K471" s="91"/>
      <c r="L471" s="187">
        <v>50</v>
      </c>
      <c r="M471" s="217">
        <v>0</v>
      </c>
      <c r="N471" s="421">
        <v>35</v>
      </c>
    </row>
    <row r="472" spans="1:14" ht="13.5" thickBot="1">
      <c r="A472" s="97">
        <v>331</v>
      </c>
      <c r="B472" s="33">
        <v>5166</v>
      </c>
      <c r="C472" s="33">
        <v>3635</v>
      </c>
      <c r="D472" s="33"/>
      <c r="E472" s="77" t="s">
        <v>200</v>
      </c>
      <c r="G472" s="10"/>
      <c r="H472" s="123"/>
      <c r="I472" s="213"/>
      <c r="J472" s="209"/>
      <c r="K472" s="91"/>
      <c r="L472" s="117">
        <v>25</v>
      </c>
      <c r="M472" s="221">
        <v>14</v>
      </c>
      <c r="N472" s="422">
        <v>20</v>
      </c>
    </row>
    <row r="473" spans="1:14" ht="13.5" thickBot="1">
      <c r="A473" s="6"/>
      <c r="B473" s="6"/>
      <c r="C473" s="6"/>
      <c r="D473" s="6"/>
      <c r="E473" s="43" t="s">
        <v>146</v>
      </c>
      <c r="F473" s="41"/>
      <c r="G473" s="151"/>
      <c r="H473" s="137">
        <f>SUM(H471:H472)</f>
        <v>0</v>
      </c>
      <c r="I473" s="213"/>
      <c r="J473" s="209"/>
      <c r="K473" s="91"/>
      <c r="L473" s="100">
        <f>SUM(L471:L472)</f>
        <v>75</v>
      </c>
      <c r="M473" s="219">
        <f>SUM(M471:M472)</f>
        <v>14</v>
      </c>
      <c r="N473" s="218">
        <f>SUM(N471:N472)</f>
        <v>55</v>
      </c>
    </row>
    <row r="474" spans="1:14" ht="3.75" customHeight="1" thickBot="1">
      <c r="A474" s="5"/>
      <c r="B474" s="5"/>
      <c r="C474" s="5"/>
      <c r="D474" s="5"/>
      <c r="E474" s="4"/>
      <c r="G474" s="10"/>
      <c r="I474" s="90"/>
      <c r="J474" s="207"/>
      <c r="K474" s="227"/>
      <c r="L474" s="90"/>
      <c r="M474" s="207"/>
      <c r="N474" s="227"/>
    </row>
    <row r="475" spans="1:14" ht="13.5" thickBot="1">
      <c r="A475" s="5"/>
      <c r="B475" s="5"/>
      <c r="C475" s="5"/>
      <c r="D475" s="5"/>
      <c r="E475" s="43" t="s">
        <v>202</v>
      </c>
      <c r="G475" s="15"/>
      <c r="I475" s="90"/>
      <c r="J475" s="207"/>
      <c r="K475" s="227"/>
      <c r="L475" s="90"/>
      <c r="M475" s="207"/>
      <c r="N475" s="227"/>
    </row>
    <row r="476" spans="1:14" ht="12.75">
      <c r="A476" s="97">
        <v>326</v>
      </c>
      <c r="B476" s="33">
        <v>1361</v>
      </c>
      <c r="C476" s="33"/>
      <c r="D476" s="33"/>
      <c r="E476" s="299" t="s">
        <v>681</v>
      </c>
      <c r="F476" s="11"/>
      <c r="G476" s="141"/>
      <c r="H476" s="11"/>
      <c r="I476" s="187">
        <v>0</v>
      </c>
      <c r="J476" s="217">
        <v>0</v>
      </c>
      <c r="K476" s="421">
        <v>1</v>
      </c>
      <c r="L476" s="90"/>
      <c r="M476" s="207"/>
      <c r="N476" s="227"/>
    </row>
    <row r="477" spans="1:14" ht="12.75">
      <c r="A477" s="165">
        <v>337</v>
      </c>
      <c r="B477" s="154">
        <v>5493</v>
      </c>
      <c r="C477" s="154">
        <v>3322</v>
      </c>
      <c r="D477" s="154"/>
      <c r="E477" s="452" t="s">
        <v>85</v>
      </c>
      <c r="H477" s="56"/>
      <c r="I477" s="213"/>
      <c r="J477" s="209"/>
      <c r="K477" s="91"/>
      <c r="L477" s="254">
        <v>141</v>
      </c>
      <c r="M477" s="247">
        <v>0</v>
      </c>
      <c r="N477" s="430">
        <v>250</v>
      </c>
    </row>
    <row r="478" spans="1:14" ht="12.75">
      <c r="A478" s="97">
        <v>337</v>
      </c>
      <c r="B478" s="29">
        <v>5213</v>
      </c>
      <c r="C478" s="29">
        <v>3322</v>
      </c>
      <c r="D478" s="29"/>
      <c r="E478" s="191" t="s">
        <v>86</v>
      </c>
      <c r="H478" s="56"/>
      <c r="I478" s="213"/>
      <c r="J478" s="209"/>
      <c r="K478" s="91"/>
      <c r="L478" s="254">
        <v>159</v>
      </c>
      <c r="M478" s="247">
        <v>0</v>
      </c>
      <c r="N478" s="430">
        <v>0</v>
      </c>
    </row>
    <row r="479" spans="1:14" ht="12.75">
      <c r="A479" s="94">
        <v>338</v>
      </c>
      <c r="B479" s="386">
        <v>5169</v>
      </c>
      <c r="C479" s="386">
        <v>3322</v>
      </c>
      <c r="D479" s="386"/>
      <c r="E479" s="153" t="s">
        <v>275</v>
      </c>
      <c r="H479" s="56"/>
      <c r="I479" s="213"/>
      <c r="J479" s="209"/>
      <c r="K479" s="426"/>
      <c r="L479" s="187">
        <v>30</v>
      </c>
      <c r="M479" s="217">
        <v>12.3</v>
      </c>
      <c r="N479" s="421">
        <v>25</v>
      </c>
    </row>
    <row r="480" spans="1:14" ht="12.75">
      <c r="A480" s="97">
        <v>340</v>
      </c>
      <c r="B480" s="154">
        <v>2210</v>
      </c>
      <c r="C480" s="154">
        <v>3322</v>
      </c>
      <c r="D480" s="154"/>
      <c r="E480" s="98" t="s">
        <v>575</v>
      </c>
      <c r="H480" s="56"/>
      <c r="I480" s="187">
        <v>0</v>
      </c>
      <c r="J480" s="217">
        <v>13</v>
      </c>
      <c r="K480" s="421">
        <v>50</v>
      </c>
      <c r="L480" s="241"/>
      <c r="M480" s="242"/>
      <c r="N480" s="429"/>
    </row>
    <row r="481" spans="1:14" ht="12.75">
      <c r="A481" s="97">
        <v>340</v>
      </c>
      <c r="B481" s="154">
        <v>2324</v>
      </c>
      <c r="C481" s="154">
        <v>3322</v>
      </c>
      <c r="D481" s="154"/>
      <c r="E481" s="98" t="s">
        <v>831</v>
      </c>
      <c r="H481" s="56"/>
      <c r="I481" s="187">
        <v>0</v>
      </c>
      <c r="J481" s="217">
        <v>12</v>
      </c>
      <c r="K481" s="421">
        <v>46</v>
      </c>
      <c r="L481" s="241"/>
      <c r="M481" s="242"/>
      <c r="N481" s="429"/>
    </row>
    <row r="482" spans="1:14" ht="3.75" customHeight="1">
      <c r="A482" s="97"/>
      <c r="B482" s="154"/>
      <c r="C482" s="154"/>
      <c r="D482" s="154"/>
      <c r="E482" s="98"/>
      <c r="H482" s="56"/>
      <c r="I482" s="187"/>
      <c r="J482" s="217"/>
      <c r="K482" s="421"/>
      <c r="L482" s="241"/>
      <c r="M482" s="242"/>
      <c r="N482" s="429"/>
    </row>
    <row r="483" spans="1:14" ht="12.75">
      <c r="A483" s="29">
        <v>365</v>
      </c>
      <c r="B483" s="154">
        <v>4116</v>
      </c>
      <c r="C483" s="154"/>
      <c r="D483" s="154">
        <v>34054</v>
      </c>
      <c r="E483" s="190" t="s">
        <v>833</v>
      </c>
      <c r="H483" s="56"/>
      <c r="I483" s="189">
        <v>2180</v>
      </c>
      <c r="J483" s="215">
        <v>2180</v>
      </c>
      <c r="K483" s="423">
        <v>0</v>
      </c>
      <c r="L483" s="241"/>
      <c r="M483" s="242"/>
      <c r="N483" s="429"/>
    </row>
    <row r="484" spans="1:14" ht="12.75">
      <c r="A484" s="29">
        <v>365</v>
      </c>
      <c r="B484" s="154">
        <v>5213</v>
      </c>
      <c r="C484" s="154">
        <v>3322</v>
      </c>
      <c r="D484" s="154">
        <v>34054</v>
      </c>
      <c r="E484" s="190" t="s">
        <v>867</v>
      </c>
      <c r="H484" s="56"/>
      <c r="I484" s="241"/>
      <c r="J484" s="242"/>
      <c r="K484" s="429"/>
      <c r="L484" s="189">
        <v>1100</v>
      </c>
      <c r="M484" s="215">
        <v>0</v>
      </c>
      <c r="N484" s="423">
        <v>0</v>
      </c>
    </row>
    <row r="485" spans="1:14" ht="12.75">
      <c r="A485" s="29">
        <v>365</v>
      </c>
      <c r="B485" s="154">
        <v>5223</v>
      </c>
      <c r="C485" s="154">
        <v>3322</v>
      </c>
      <c r="D485" s="154">
        <v>34054</v>
      </c>
      <c r="E485" s="61" t="s">
        <v>485</v>
      </c>
      <c r="H485" s="56"/>
      <c r="I485" s="241"/>
      <c r="J485" s="242"/>
      <c r="K485" s="429"/>
      <c r="L485" s="189">
        <v>350</v>
      </c>
      <c r="M485" s="215">
        <v>0</v>
      </c>
      <c r="N485" s="423">
        <v>0</v>
      </c>
    </row>
    <row r="486" spans="1:14" ht="12.75">
      <c r="A486" s="29">
        <v>365</v>
      </c>
      <c r="B486" s="154">
        <v>5493</v>
      </c>
      <c r="C486" s="154">
        <v>3322</v>
      </c>
      <c r="D486" s="154">
        <v>34054</v>
      </c>
      <c r="E486" s="61" t="s">
        <v>486</v>
      </c>
      <c r="H486" s="56"/>
      <c r="I486" s="241"/>
      <c r="J486" s="242"/>
      <c r="K486" s="429"/>
      <c r="L486" s="189">
        <v>224</v>
      </c>
      <c r="M486" s="215">
        <v>0</v>
      </c>
      <c r="N486" s="423">
        <v>0</v>
      </c>
    </row>
    <row r="487" spans="1:14" ht="12.75">
      <c r="A487" s="29">
        <v>365</v>
      </c>
      <c r="B487" s="154">
        <v>5229</v>
      </c>
      <c r="C487" s="154">
        <v>3322</v>
      </c>
      <c r="D487" s="154">
        <v>34054</v>
      </c>
      <c r="E487" s="61" t="s">
        <v>484</v>
      </c>
      <c r="H487" s="56"/>
      <c r="I487" s="241"/>
      <c r="J487" s="242"/>
      <c r="K487" s="429"/>
      <c r="L487" s="189">
        <v>250</v>
      </c>
      <c r="M487" s="215">
        <v>0</v>
      </c>
      <c r="N487" s="423">
        <v>0</v>
      </c>
    </row>
    <row r="488" spans="1:14" ht="12.75">
      <c r="A488" s="29">
        <v>365</v>
      </c>
      <c r="B488" s="154">
        <v>5212</v>
      </c>
      <c r="C488" s="154">
        <v>3322</v>
      </c>
      <c r="D488" s="154">
        <v>34054</v>
      </c>
      <c r="E488" s="61" t="s">
        <v>868</v>
      </c>
      <c r="H488" s="56"/>
      <c r="I488" s="241"/>
      <c r="J488" s="242"/>
      <c r="K488" s="429"/>
      <c r="L488" s="189">
        <v>231</v>
      </c>
      <c r="M488" s="215">
        <v>0</v>
      </c>
      <c r="N488" s="423">
        <v>0</v>
      </c>
    </row>
    <row r="489" spans="1:14" ht="12.75">
      <c r="A489" s="29">
        <v>365</v>
      </c>
      <c r="B489" s="154">
        <v>5171</v>
      </c>
      <c r="C489" s="154">
        <v>3322</v>
      </c>
      <c r="D489" s="154">
        <v>34054</v>
      </c>
      <c r="E489" s="190" t="s">
        <v>869</v>
      </c>
      <c r="H489" s="56"/>
      <c r="I489" s="241"/>
      <c r="J489" s="242"/>
      <c r="K489" s="429"/>
      <c r="L489" s="189">
        <v>25</v>
      </c>
      <c r="M489" s="215">
        <v>0</v>
      </c>
      <c r="N489" s="423">
        <v>0</v>
      </c>
    </row>
    <row r="490" spans="1:14" ht="12.75">
      <c r="A490" s="29">
        <v>365</v>
      </c>
      <c r="B490" s="154">
        <v>5171</v>
      </c>
      <c r="C490" s="154">
        <v>3322</v>
      </c>
      <c r="D490" s="154"/>
      <c r="E490" s="190" t="s">
        <v>832</v>
      </c>
      <c r="H490" s="56"/>
      <c r="I490" s="213"/>
      <c r="J490" s="209"/>
      <c r="K490" s="426"/>
      <c r="L490" s="189">
        <v>200</v>
      </c>
      <c r="M490" s="215">
        <v>116.3</v>
      </c>
      <c r="N490" s="423">
        <v>0</v>
      </c>
    </row>
    <row r="491" spans="1:14" ht="12.75">
      <c r="A491" s="29">
        <v>365</v>
      </c>
      <c r="B491" s="154">
        <v>5229</v>
      </c>
      <c r="C491" s="154">
        <v>3322</v>
      </c>
      <c r="D491" s="154"/>
      <c r="E491" s="61" t="s">
        <v>870</v>
      </c>
      <c r="H491" s="56"/>
      <c r="I491" s="213"/>
      <c r="J491" s="209"/>
      <c r="K491" s="426"/>
      <c r="L491" s="255">
        <v>100</v>
      </c>
      <c r="M491" s="256">
        <v>0</v>
      </c>
      <c r="N491" s="442">
        <v>0</v>
      </c>
    </row>
    <row r="492" spans="1:14" ht="12.75">
      <c r="A492" s="29">
        <v>365</v>
      </c>
      <c r="B492" s="154">
        <v>5223</v>
      </c>
      <c r="C492" s="154">
        <v>3322</v>
      </c>
      <c r="D492" s="154"/>
      <c r="E492" s="61" t="s">
        <v>871</v>
      </c>
      <c r="H492" s="56"/>
      <c r="I492" s="213"/>
      <c r="J492" s="209"/>
      <c r="K492" s="426"/>
      <c r="L492" s="255">
        <v>150</v>
      </c>
      <c r="M492" s="256">
        <v>0</v>
      </c>
      <c r="N492" s="442">
        <v>0</v>
      </c>
    </row>
    <row r="493" spans="1:14" ht="12.75">
      <c r="A493" s="29">
        <v>365</v>
      </c>
      <c r="B493" s="154">
        <v>5213</v>
      </c>
      <c r="C493" s="154">
        <v>3322</v>
      </c>
      <c r="D493" s="154"/>
      <c r="E493" s="190" t="s">
        <v>872</v>
      </c>
      <c r="H493" s="56"/>
      <c r="I493" s="213"/>
      <c r="J493" s="209"/>
      <c r="K493" s="426"/>
      <c r="L493" s="255">
        <v>505</v>
      </c>
      <c r="M493" s="256">
        <v>0</v>
      </c>
      <c r="N493" s="442">
        <v>0</v>
      </c>
    </row>
    <row r="494" spans="1:14" ht="12.75">
      <c r="A494" s="29">
        <v>365</v>
      </c>
      <c r="B494" s="154">
        <v>5493</v>
      </c>
      <c r="C494" s="154">
        <v>3322</v>
      </c>
      <c r="D494" s="154"/>
      <c r="E494" s="61" t="s">
        <v>873</v>
      </c>
      <c r="H494" s="56"/>
      <c r="I494" s="213"/>
      <c r="J494" s="209"/>
      <c r="K494" s="426"/>
      <c r="L494" s="255">
        <v>80</v>
      </c>
      <c r="M494" s="256">
        <v>43.9</v>
      </c>
      <c r="N494" s="442">
        <v>0</v>
      </c>
    </row>
    <row r="495" spans="1:14" ht="12.75">
      <c r="A495" s="29">
        <v>365</v>
      </c>
      <c r="B495" s="154">
        <v>5212</v>
      </c>
      <c r="C495" s="154">
        <v>3322</v>
      </c>
      <c r="D495" s="154"/>
      <c r="E495" s="61" t="s">
        <v>874</v>
      </c>
      <c r="H495" s="56"/>
      <c r="I495" s="213"/>
      <c r="J495" s="209"/>
      <c r="K495" s="426"/>
      <c r="L495" s="255">
        <v>90</v>
      </c>
      <c r="M495" s="256">
        <v>0</v>
      </c>
      <c r="N495" s="442">
        <v>0</v>
      </c>
    </row>
    <row r="496" spans="1:14" ht="12.75">
      <c r="A496" s="29">
        <v>365</v>
      </c>
      <c r="B496" s="154">
        <v>5364</v>
      </c>
      <c r="C496" s="154">
        <v>6402</v>
      </c>
      <c r="D496" s="154">
        <v>34054</v>
      </c>
      <c r="E496" s="61" t="s">
        <v>665</v>
      </c>
      <c r="H496" s="56"/>
      <c r="I496" s="213"/>
      <c r="J496" s="209"/>
      <c r="K496" s="426"/>
      <c r="L496" s="255">
        <v>31</v>
      </c>
      <c r="M496" s="256">
        <v>31</v>
      </c>
      <c r="N496" s="442">
        <v>0</v>
      </c>
    </row>
    <row r="497" spans="1:14" ht="13.5" thickBot="1">
      <c r="A497" s="154">
        <v>365</v>
      </c>
      <c r="B497" s="154">
        <v>5901</v>
      </c>
      <c r="C497" s="154">
        <v>3322</v>
      </c>
      <c r="D497" s="154"/>
      <c r="E497" s="190" t="s">
        <v>1098</v>
      </c>
      <c r="H497" s="56"/>
      <c r="I497" s="213"/>
      <c r="J497" s="209"/>
      <c r="K497" s="426"/>
      <c r="L497" s="255">
        <v>0</v>
      </c>
      <c r="M497" s="256">
        <v>0</v>
      </c>
      <c r="N497" s="442">
        <v>1400</v>
      </c>
    </row>
    <row r="498" spans="1:14" ht="13.5" thickBot="1">
      <c r="A498" s="489">
        <v>365</v>
      </c>
      <c r="B498" s="490"/>
      <c r="C498" s="490"/>
      <c r="D498" s="490"/>
      <c r="E498" s="491" t="s">
        <v>434</v>
      </c>
      <c r="H498" s="56"/>
      <c r="I498" s="487">
        <f>SUM(I483)</f>
        <v>2180</v>
      </c>
      <c r="J498" s="485">
        <f>SUM(J483)</f>
        <v>2180</v>
      </c>
      <c r="K498" s="488">
        <f>SUM(K483)</f>
        <v>0</v>
      </c>
      <c r="L498" s="484">
        <f>SUM(L484:L497)</f>
        <v>3336</v>
      </c>
      <c r="M498" s="485">
        <f>SUM(M484:M497)</f>
        <v>191.2</v>
      </c>
      <c r="N498" s="486">
        <f>SUM(N484:N497)</f>
        <v>1400</v>
      </c>
    </row>
    <row r="499" spans="1:14" ht="12.75">
      <c r="A499" s="95">
        <v>366</v>
      </c>
      <c r="B499" s="386">
        <v>4116</v>
      </c>
      <c r="C499" s="386"/>
      <c r="D499" s="386">
        <v>34054</v>
      </c>
      <c r="E499" s="450" t="s">
        <v>834</v>
      </c>
      <c r="H499" s="56"/>
      <c r="I499" s="274">
        <v>720</v>
      </c>
      <c r="J499" s="275">
        <v>720</v>
      </c>
      <c r="K499" s="440">
        <v>0</v>
      </c>
      <c r="L499" s="259"/>
      <c r="M499" s="242"/>
      <c r="N499" s="429"/>
    </row>
    <row r="500" spans="1:14" ht="12.75">
      <c r="A500" s="29">
        <v>366</v>
      </c>
      <c r="B500" s="154">
        <v>5493</v>
      </c>
      <c r="C500" s="154">
        <v>3322</v>
      </c>
      <c r="D500" s="154">
        <v>34054</v>
      </c>
      <c r="E500" s="61" t="s">
        <v>689</v>
      </c>
      <c r="H500" s="56"/>
      <c r="I500" s="241"/>
      <c r="J500" s="242"/>
      <c r="K500" s="291"/>
      <c r="L500" s="235">
        <v>490</v>
      </c>
      <c r="M500" s="215">
        <v>0</v>
      </c>
      <c r="N500" s="423">
        <v>0</v>
      </c>
    </row>
    <row r="501" spans="1:14" ht="12.75">
      <c r="A501" s="29">
        <v>366</v>
      </c>
      <c r="B501" s="154">
        <v>5213</v>
      </c>
      <c r="C501" s="154">
        <v>3322</v>
      </c>
      <c r="D501" s="154">
        <v>34054</v>
      </c>
      <c r="E501" s="61" t="s">
        <v>690</v>
      </c>
      <c r="H501" s="56"/>
      <c r="I501" s="241"/>
      <c r="J501" s="242"/>
      <c r="K501" s="291"/>
      <c r="L501" s="235">
        <v>230</v>
      </c>
      <c r="M501" s="215">
        <v>0</v>
      </c>
      <c r="N501" s="423">
        <v>0</v>
      </c>
    </row>
    <row r="502" spans="1:14" ht="12.75">
      <c r="A502" s="29">
        <v>366</v>
      </c>
      <c r="B502" s="154">
        <v>5493</v>
      </c>
      <c r="C502" s="154">
        <v>3322</v>
      </c>
      <c r="D502" s="154"/>
      <c r="E502" s="61" t="s">
        <v>487</v>
      </c>
      <c r="H502" s="56"/>
      <c r="I502" s="213"/>
      <c r="J502" s="209"/>
      <c r="K502" s="91"/>
      <c r="L502" s="189">
        <v>106</v>
      </c>
      <c r="M502" s="215">
        <v>0</v>
      </c>
      <c r="N502" s="423">
        <v>0</v>
      </c>
    </row>
    <row r="503" spans="1:14" ht="12.75">
      <c r="A503" s="29">
        <v>366</v>
      </c>
      <c r="B503" s="154">
        <v>5213</v>
      </c>
      <c r="C503" s="154">
        <v>3322</v>
      </c>
      <c r="D503" s="154"/>
      <c r="E503" s="461" t="s">
        <v>488</v>
      </c>
      <c r="H503" s="56"/>
      <c r="I503" s="213"/>
      <c r="J503" s="209"/>
      <c r="K503" s="91"/>
      <c r="L503" s="255">
        <v>49</v>
      </c>
      <c r="M503" s="256">
        <v>0</v>
      </c>
      <c r="N503" s="442">
        <v>0</v>
      </c>
    </row>
    <row r="504" spans="1:14" ht="13.5" thickBot="1">
      <c r="A504" s="154">
        <v>366</v>
      </c>
      <c r="B504" s="154">
        <v>5901</v>
      </c>
      <c r="C504" s="154">
        <v>3322</v>
      </c>
      <c r="D504" s="154"/>
      <c r="E504" s="190" t="s">
        <v>1099</v>
      </c>
      <c r="H504" s="56"/>
      <c r="I504" s="213"/>
      <c r="J504" s="209"/>
      <c r="K504" s="91"/>
      <c r="L504" s="255">
        <v>0</v>
      </c>
      <c r="M504" s="256">
        <v>0</v>
      </c>
      <c r="N504" s="442">
        <v>200</v>
      </c>
    </row>
    <row r="505" spans="1:14" ht="13.5" thickBot="1">
      <c r="A505" s="489">
        <v>366</v>
      </c>
      <c r="B505" s="490"/>
      <c r="C505" s="490"/>
      <c r="D505" s="490"/>
      <c r="E505" s="493" t="s">
        <v>435</v>
      </c>
      <c r="F505" s="41"/>
      <c r="G505" s="41"/>
      <c r="H505" s="75"/>
      <c r="I505" s="495">
        <f>SUM(I499)</f>
        <v>720</v>
      </c>
      <c r="J505" s="485">
        <f>SUM(J499)</f>
        <v>720</v>
      </c>
      <c r="K505" s="488">
        <f>SUM(K499)</f>
        <v>0</v>
      </c>
      <c r="L505" s="494">
        <f>SUM(L500:L503)</f>
        <v>875</v>
      </c>
      <c r="M505" s="485">
        <f>SUM(M500:M504)</f>
        <v>0</v>
      </c>
      <c r="N505" s="486">
        <f>SUM(N500:N504)</f>
        <v>200</v>
      </c>
    </row>
    <row r="506" spans="1:14" ht="12.75">
      <c r="A506" s="94">
        <v>367</v>
      </c>
      <c r="B506" s="95">
        <v>5171</v>
      </c>
      <c r="C506" s="95">
        <v>3322</v>
      </c>
      <c r="D506" s="95"/>
      <c r="E506" s="492" t="s">
        <v>800</v>
      </c>
      <c r="H506" s="56"/>
      <c r="I506" s="213"/>
      <c r="J506" s="209"/>
      <c r="K506" s="91"/>
      <c r="L506" s="270">
        <v>730</v>
      </c>
      <c r="M506" s="249">
        <v>729.7</v>
      </c>
      <c r="N506" s="438">
        <v>2000</v>
      </c>
    </row>
    <row r="507" spans="1:14" ht="13.5" thickBot="1">
      <c r="A507" s="97">
        <v>389</v>
      </c>
      <c r="B507" s="29">
        <v>5166</v>
      </c>
      <c r="C507" s="29">
        <v>3322</v>
      </c>
      <c r="D507" s="29"/>
      <c r="E507" s="118" t="s">
        <v>835</v>
      </c>
      <c r="H507" s="56"/>
      <c r="I507" s="213"/>
      <c r="J507" s="209"/>
      <c r="K507" s="91"/>
      <c r="L507" s="254">
        <v>50</v>
      </c>
      <c r="M507" s="247">
        <v>0</v>
      </c>
      <c r="N507" s="430">
        <v>30</v>
      </c>
    </row>
    <row r="508" spans="1:14" ht="13.5" thickBot="1">
      <c r="A508" s="36"/>
      <c r="B508" s="36"/>
      <c r="C508" s="36"/>
      <c r="D508" s="36"/>
      <c r="E508" s="43" t="s">
        <v>146</v>
      </c>
      <c r="F508" s="48"/>
      <c r="G508" s="170"/>
      <c r="H508" s="179"/>
      <c r="I508" s="250">
        <f>SUM(I481+I480+I476+I505+I498)</f>
        <v>2900</v>
      </c>
      <c r="J508" s="251">
        <f>SUM(J481+J480+J476+J499+J483)</f>
        <v>2925</v>
      </c>
      <c r="K508" s="250">
        <f>SUM(K481+K480+K476+K505+K498)</f>
        <v>97</v>
      </c>
      <c r="L508" s="866">
        <f>L477+L506+L505+L498+L479+L507+L478</f>
        <v>5321</v>
      </c>
      <c r="M508" s="251">
        <f>SUM(M477+M506+M505+M498+M479+M507)</f>
        <v>933.2</v>
      </c>
      <c r="N508" s="387">
        <f>SUM(N477+N506+N505+N498+N479+N507)</f>
        <v>3905</v>
      </c>
    </row>
    <row r="509" spans="1:14" ht="3" customHeight="1" thickBot="1">
      <c r="A509" s="36"/>
      <c r="B509" s="36"/>
      <c r="C509" s="36"/>
      <c r="D509" s="36"/>
      <c r="E509" s="22"/>
      <c r="G509" s="23"/>
      <c r="I509" s="90"/>
      <c r="J509" s="207"/>
      <c r="K509" s="227"/>
      <c r="L509" s="227"/>
      <c r="M509" s="207"/>
      <c r="N509" s="227"/>
    </row>
    <row r="510" spans="1:14" ht="13.5" thickBot="1">
      <c r="A510" s="34"/>
      <c r="B510" s="34"/>
      <c r="C510" s="34"/>
      <c r="D510" s="34"/>
      <c r="E510" s="43" t="s">
        <v>203</v>
      </c>
      <c r="G510" s="10"/>
      <c r="I510" s="90"/>
      <c r="J510" s="207"/>
      <c r="K510" s="227"/>
      <c r="L510" s="227"/>
      <c r="M510" s="207"/>
      <c r="N510" s="227"/>
    </row>
    <row r="511" spans="1:14" ht="12.75">
      <c r="A511" s="97">
        <v>339</v>
      </c>
      <c r="B511" s="33">
        <v>5169</v>
      </c>
      <c r="C511" s="33">
        <v>3639</v>
      </c>
      <c r="D511" s="33"/>
      <c r="E511" s="455" t="s">
        <v>460</v>
      </c>
      <c r="G511" s="10"/>
      <c r="H511" s="123"/>
      <c r="I511" s="213"/>
      <c r="J511" s="209"/>
      <c r="K511" s="91"/>
      <c r="L511" s="228">
        <v>1848</v>
      </c>
      <c r="M511" s="221">
        <v>1417.4</v>
      </c>
      <c r="N511" s="422">
        <f>1588*1.19*1.03</f>
        <v>1946.4116000000001</v>
      </c>
    </row>
    <row r="512" spans="1:14" ht="12.75">
      <c r="A512" s="82">
        <v>339</v>
      </c>
      <c r="B512" s="33">
        <v>5151</v>
      </c>
      <c r="C512" s="55">
        <v>3639</v>
      </c>
      <c r="D512" s="33"/>
      <c r="E512" s="78" t="s">
        <v>536</v>
      </c>
      <c r="G512" s="10"/>
      <c r="H512" s="123"/>
      <c r="I512" s="213"/>
      <c r="J512" s="209"/>
      <c r="K512" s="91"/>
      <c r="L512" s="228">
        <v>2</v>
      </c>
      <c r="M512" s="221">
        <v>1.1</v>
      </c>
      <c r="N512" s="422">
        <v>2</v>
      </c>
    </row>
    <row r="513" spans="1:14" ht="12.75">
      <c r="A513" s="97">
        <v>341</v>
      </c>
      <c r="B513" s="33">
        <v>5171</v>
      </c>
      <c r="C513" s="55">
        <v>3639</v>
      </c>
      <c r="D513" s="33"/>
      <c r="E513" s="77" t="s">
        <v>450</v>
      </c>
      <c r="H513" s="123"/>
      <c r="I513" s="213"/>
      <c r="J513" s="209"/>
      <c r="K513" s="91"/>
      <c r="L513" s="216">
        <v>500</v>
      </c>
      <c r="M513" s="217">
        <v>142.3</v>
      </c>
      <c r="N513" s="421">
        <v>400</v>
      </c>
    </row>
    <row r="514" spans="1:14" ht="12.75">
      <c r="A514" s="82">
        <v>342</v>
      </c>
      <c r="B514" s="33">
        <v>5171</v>
      </c>
      <c r="C514" s="55">
        <v>2310</v>
      </c>
      <c r="D514" s="33"/>
      <c r="E514" s="77" t="s">
        <v>452</v>
      </c>
      <c r="G514" s="10"/>
      <c r="H514" s="27"/>
      <c r="I514" s="213"/>
      <c r="J514" s="209"/>
      <c r="K514" s="91"/>
      <c r="L514" s="216">
        <v>200</v>
      </c>
      <c r="M514" s="217">
        <v>4.9</v>
      </c>
      <c r="N514" s="421">
        <v>100</v>
      </c>
    </row>
    <row r="515" spans="1:14" ht="12.75">
      <c r="A515" s="82">
        <v>342</v>
      </c>
      <c r="B515" s="33">
        <v>5171</v>
      </c>
      <c r="C515" s="55">
        <v>2321</v>
      </c>
      <c r="D515" s="33"/>
      <c r="E515" s="77" t="s">
        <v>451</v>
      </c>
      <c r="G515" s="10"/>
      <c r="H515" s="58"/>
      <c r="I515" s="213"/>
      <c r="J515" s="209"/>
      <c r="K515" s="91"/>
      <c r="L515" s="216">
        <v>150</v>
      </c>
      <c r="M515" s="217">
        <v>29.8</v>
      </c>
      <c r="N515" s="421">
        <v>150</v>
      </c>
    </row>
    <row r="516" spans="1:14" ht="12.75">
      <c r="A516" s="97">
        <v>343</v>
      </c>
      <c r="B516" s="33">
        <v>5171</v>
      </c>
      <c r="C516" s="33">
        <v>2212</v>
      </c>
      <c r="D516" s="33"/>
      <c r="E516" s="77" t="s">
        <v>204</v>
      </c>
      <c r="G516" s="10"/>
      <c r="H516" s="58"/>
      <c r="I516" s="213"/>
      <c r="J516" s="209"/>
      <c r="K516" s="91"/>
      <c r="L516" s="187">
        <v>100</v>
      </c>
      <c r="M516" s="217">
        <v>0</v>
      </c>
      <c r="N516" s="421">
        <v>0</v>
      </c>
    </row>
    <row r="517" spans="1:14" ht="12.75">
      <c r="A517" s="82">
        <v>344</v>
      </c>
      <c r="B517" s="33">
        <v>5169</v>
      </c>
      <c r="C517" s="55">
        <v>3639</v>
      </c>
      <c r="D517" s="33"/>
      <c r="E517" s="187" t="s">
        <v>655</v>
      </c>
      <c r="G517" s="10"/>
      <c r="H517" s="58"/>
      <c r="I517" s="213"/>
      <c r="J517" s="209"/>
      <c r="K517" s="91"/>
      <c r="L517" s="187">
        <v>94</v>
      </c>
      <c r="M517" s="217">
        <v>76</v>
      </c>
      <c r="N517" s="421">
        <v>100</v>
      </c>
    </row>
    <row r="518" spans="1:14" ht="12.75">
      <c r="A518" s="82">
        <v>344</v>
      </c>
      <c r="B518" s="33">
        <v>5166</v>
      </c>
      <c r="C518" s="55">
        <v>3639</v>
      </c>
      <c r="D518" s="33"/>
      <c r="E518" s="187" t="s">
        <v>518</v>
      </c>
      <c r="G518" s="10"/>
      <c r="H518" s="58"/>
      <c r="I518" s="213"/>
      <c r="J518" s="209"/>
      <c r="K518" s="91"/>
      <c r="L518" s="187">
        <v>100</v>
      </c>
      <c r="M518" s="217">
        <v>103.32</v>
      </c>
      <c r="N518" s="421">
        <v>120</v>
      </c>
    </row>
    <row r="519" spans="1:14" ht="12.75">
      <c r="A519" s="82">
        <v>345</v>
      </c>
      <c r="B519" s="33">
        <v>5169</v>
      </c>
      <c r="C519" s="55">
        <v>2321</v>
      </c>
      <c r="D519" s="33"/>
      <c r="E519" s="77" t="s">
        <v>205</v>
      </c>
      <c r="G519" s="10"/>
      <c r="H519" s="27"/>
      <c r="I519" s="213"/>
      <c r="J519" s="209"/>
      <c r="K519" s="91"/>
      <c r="L519" s="187">
        <v>500</v>
      </c>
      <c r="M519" s="217">
        <v>18.98</v>
      </c>
      <c r="N519" s="421">
        <v>300</v>
      </c>
    </row>
    <row r="520" spans="1:14" ht="12.75">
      <c r="A520" s="82">
        <v>346</v>
      </c>
      <c r="B520" s="33">
        <v>2132</v>
      </c>
      <c r="C520" s="55">
        <v>2310</v>
      </c>
      <c r="D520" s="33"/>
      <c r="E520" s="89" t="s">
        <v>206</v>
      </c>
      <c r="G520" s="13"/>
      <c r="I520" s="216">
        <v>8474</v>
      </c>
      <c r="J520" s="217">
        <v>6325.8</v>
      </c>
      <c r="K520" s="421">
        <v>8312</v>
      </c>
      <c r="L520" s="91"/>
      <c r="M520" s="209"/>
      <c r="N520" s="426"/>
    </row>
    <row r="521" spans="1:14" ht="12.75">
      <c r="A521" s="82">
        <v>346</v>
      </c>
      <c r="B521" s="33">
        <v>5213</v>
      </c>
      <c r="C521" s="33">
        <v>2310</v>
      </c>
      <c r="D521" s="33"/>
      <c r="E521" s="188" t="s">
        <v>490</v>
      </c>
      <c r="H521" s="27"/>
      <c r="K521" s="10"/>
      <c r="L521" s="216">
        <v>1245</v>
      </c>
      <c r="M521" s="217">
        <v>933.9</v>
      </c>
      <c r="N521" s="421">
        <v>1245</v>
      </c>
    </row>
    <row r="522" spans="1:14" ht="12.75">
      <c r="A522" s="97">
        <v>346</v>
      </c>
      <c r="B522" s="33">
        <v>2329</v>
      </c>
      <c r="C522" s="33">
        <v>2310</v>
      </c>
      <c r="D522" s="33"/>
      <c r="E522" s="188" t="s">
        <v>677</v>
      </c>
      <c r="H522" s="4"/>
      <c r="I522" s="187">
        <v>0</v>
      </c>
      <c r="J522" s="217">
        <v>13.89</v>
      </c>
      <c r="K522" s="421">
        <v>0</v>
      </c>
      <c r="L522" s="291"/>
      <c r="M522" s="242"/>
      <c r="N522" s="429"/>
    </row>
    <row r="523" spans="1:14" ht="12.75">
      <c r="A523" s="97">
        <v>347</v>
      </c>
      <c r="B523" s="33">
        <v>2132</v>
      </c>
      <c r="C523" s="55">
        <v>3639</v>
      </c>
      <c r="D523" s="33"/>
      <c r="E523" s="77" t="s">
        <v>332</v>
      </c>
      <c r="F523" s="11"/>
      <c r="G523" s="12"/>
      <c r="H523" s="11"/>
      <c r="I523" s="216">
        <v>172</v>
      </c>
      <c r="J523" s="217">
        <v>129.5</v>
      </c>
      <c r="K523" s="421">
        <v>176</v>
      </c>
      <c r="L523" s="227"/>
      <c r="M523" s="207"/>
      <c r="N523" s="427"/>
    </row>
    <row r="524" spans="1:14" ht="13.5" thickBot="1">
      <c r="A524" s="97">
        <v>402</v>
      </c>
      <c r="B524" s="33">
        <v>5171</v>
      </c>
      <c r="C524" s="33">
        <v>3319</v>
      </c>
      <c r="D524" s="33"/>
      <c r="E524" s="171" t="s">
        <v>707</v>
      </c>
      <c r="G524" s="54"/>
      <c r="I524" s="291"/>
      <c r="J524" s="242"/>
      <c r="K524" s="291"/>
      <c r="L524" s="246">
        <v>39</v>
      </c>
      <c r="M524" s="247">
        <v>38.7</v>
      </c>
      <c r="N524" s="430">
        <v>0</v>
      </c>
    </row>
    <row r="525" spans="1:14" ht="13.5" thickBot="1">
      <c r="A525" s="5"/>
      <c r="B525" s="5"/>
      <c r="C525" s="5"/>
      <c r="D525" s="5"/>
      <c r="E525" s="173" t="s">
        <v>146</v>
      </c>
      <c r="F525" s="311"/>
      <c r="G525" s="42"/>
      <c r="H525" s="42">
        <f>SUM(H520:H523)</f>
        <v>0</v>
      </c>
      <c r="I525" s="250">
        <f>SUM(I523+I520)</f>
        <v>8646</v>
      </c>
      <c r="J525" s="251">
        <f>SUM(J523+J522+J520)</f>
        <v>6469.1900000000005</v>
      </c>
      <c r="K525" s="250">
        <f>SUM(K523+K522+K520)</f>
        <v>8488</v>
      </c>
      <c r="L525" s="250">
        <f>SUM(L511:L524)</f>
        <v>4778</v>
      </c>
      <c r="M525" s="251">
        <f>SUM(M511:M524)</f>
        <v>2766.3999999999996</v>
      </c>
      <c r="N525" s="250">
        <f>SUM(N511:N524)</f>
        <v>4363.4116</v>
      </c>
    </row>
    <row r="526" spans="1:15" ht="3" customHeight="1" thickBot="1">
      <c r="A526" s="5"/>
      <c r="B526" s="5"/>
      <c r="C526" s="5"/>
      <c r="D526" s="49"/>
      <c r="E526" s="17"/>
      <c r="F526" s="2"/>
      <c r="G526" s="15"/>
      <c r="H526" s="15"/>
      <c r="I526" s="259"/>
      <c r="J526" s="245"/>
      <c r="K526" s="259"/>
      <c r="L526" s="259"/>
      <c r="M526" s="245"/>
      <c r="N526" s="259"/>
      <c r="O526" s="1"/>
    </row>
    <row r="527" spans="1:15" ht="13.5" thickBot="1">
      <c r="A527" s="5"/>
      <c r="B527" s="5"/>
      <c r="C527" s="5"/>
      <c r="D527" s="49"/>
      <c r="E527" s="43" t="s">
        <v>542</v>
      </c>
      <c r="F527" s="2"/>
      <c r="G527" s="15"/>
      <c r="H527" s="15"/>
      <c r="I527" s="259"/>
      <c r="J527" s="245"/>
      <c r="K527" s="259"/>
      <c r="L527" s="259"/>
      <c r="M527" s="245"/>
      <c r="N527" s="259"/>
      <c r="O527" s="1"/>
    </row>
    <row r="528" spans="1:15" ht="12.75">
      <c r="A528" s="33">
        <v>388</v>
      </c>
      <c r="B528" s="33">
        <v>4122</v>
      </c>
      <c r="C528" s="33"/>
      <c r="D528" s="149"/>
      <c r="E528" s="80" t="s">
        <v>605</v>
      </c>
      <c r="F528" s="86"/>
      <c r="G528" s="141"/>
      <c r="H528" s="141"/>
      <c r="I528" s="235">
        <v>49</v>
      </c>
      <c r="J528" s="220">
        <v>48.6</v>
      </c>
      <c r="K528" s="424">
        <v>0</v>
      </c>
      <c r="L528" s="130"/>
      <c r="M528" s="226"/>
      <c r="N528" s="130"/>
      <c r="O528" s="1"/>
    </row>
    <row r="529" spans="1:15" ht="12.75">
      <c r="A529" s="35">
        <v>388</v>
      </c>
      <c r="B529" s="35">
        <v>5137</v>
      </c>
      <c r="C529" s="35">
        <v>6171</v>
      </c>
      <c r="D529" s="160"/>
      <c r="E529" s="61" t="s">
        <v>606</v>
      </c>
      <c r="F529" s="2"/>
      <c r="G529" s="15"/>
      <c r="H529" s="15"/>
      <c r="I529" s="130"/>
      <c r="J529" s="226"/>
      <c r="K529" s="428"/>
      <c r="L529" s="294">
        <v>49</v>
      </c>
      <c r="M529" s="295">
        <v>0</v>
      </c>
      <c r="N529" s="443">
        <v>0</v>
      </c>
      <c r="O529" s="1"/>
    </row>
    <row r="530" spans="1:15" ht="12.75">
      <c r="A530" s="97">
        <v>388</v>
      </c>
      <c r="B530" s="33"/>
      <c r="C530" s="33"/>
      <c r="D530" s="306"/>
      <c r="E530" s="117" t="s">
        <v>836</v>
      </c>
      <c r="F530" s="86"/>
      <c r="G530" s="141"/>
      <c r="H530" s="141"/>
      <c r="I530" s="228">
        <f>SUM(I528)</f>
        <v>49</v>
      </c>
      <c r="J530" s="221">
        <f>SUM(J528)</f>
        <v>48.6</v>
      </c>
      <c r="K530" s="422">
        <f>SUM(K528)</f>
        <v>0</v>
      </c>
      <c r="L530" s="228">
        <f>SUM(L529)</f>
        <v>49</v>
      </c>
      <c r="M530" s="221">
        <f>SUM(M529)</f>
        <v>0</v>
      </c>
      <c r="N530" s="422">
        <f>SUM(N529)</f>
        <v>0</v>
      </c>
      <c r="O530" s="1"/>
    </row>
    <row r="531" spans="1:15" ht="3" customHeight="1">
      <c r="A531" s="5"/>
      <c r="B531" s="5"/>
      <c r="C531" s="5"/>
      <c r="D531" s="49"/>
      <c r="E531" s="17"/>
      <c r="F531" s="2"/>
      <c r="G531" s="15"/>
      <c r="H531" s="15"/>
      <c r="I531" s="259"/>
      <c r="J531" s="245"/>
      <c r="K531" s="432"/>
      <c r="L531" s="259"/>
      <c r="M531" s="245"/>
      <c r="N531" s="432"/>
      <c r="O531" s="1"/>
    </row>
    <row r="532" spans="1:15" ht="12.75">
      <c r="A532" s="33">
        <v>901</v>
      </c>
      <c r="B532" s="33">
        <v>4118</v>
      </c>
      <c r="C532" s="33"/>
      <c r="D532" s="149">
        <v>95326</v>
      </c>
      <c r="E532" s="73" t="s">
        <v>545</v>
      </c>
      <c r="F532" s="2"/>
      <c r="G532" s="15"/>
      <c r="H532" s="15"/>
      <c r="I532" s="235">
        <v>300</v>
      </c>
      <c r="J532" s="220">
        <v>219.36</v>
      </c>
      <c r="K532" s="424">
        <v>0</v>
      </c>
      <c r="L532" s="130"/>
      <c r="M532" s="226"/>
      <c r="N532" s="428"/>
      <c r="O532" s="1"/>
    </row>
    <row r="533" spans="1:15" ht="12.75">
      <c r="A533" s="33">
        <v>901</v>
      </c>
      <c r="B533" s="33">
        <v>4151</v>
      </c>
      <c r="C533" s="33"/>
      <c r="D533" s="149"/>
      <c r="E533" s="73" t="s">
        <v>543</v>
      </c>
      <c r="F533" s="2"/>
      <c r="G533" s="15"/>
      <c r="H533" s="15"/>
      <c r="I533" s="235">
        <v>30</v>
      </c>
      <c r="J533" s="220">
        <v>0</v>
      </c>
      <c r="K533" s="424">
        <v>0</v>
      </c>
      <c r="L533" s="130"/>
      <c r="M533" s="226"/>
      <c r="N533" s="428"/>
      <c r="O533" s="1"/>
    </row>
    <row r="534" spans="1:15" ht="12.75">
      <c r="A534" s="33">
        <v>901</v>
      </c>
      <c r="B534" s="33">
        <v>5021</v>
      </c>
      <c r="C534" s="33">
        <v>3391</v>
      </c>
      <c r="D534" s="149"/>
      <c r="E534" s="73" t="s">
        <v>544</v>
      </c>
      <c r="F534" s="2"/>
      <c r="G534" s="15"/>
      <c r="H534" s="15"/>
      <c r="I534" s="130"/>
      <c r="J534" s="226"/>
      <c r="K534" s="428"/>
      <c r="L534" s="235">
        <v>30</v>
      </c>
      <c r="M534" s="220">
        <v>0</v>
      </c>
      <c r="N534" s="424">
        <v>0</v>
      </c>
      <c r="O534" s="1"/>
    </row>
    <row r="535" spans="1:15" ht="12.75">
      <c r="A535" s="33">
        <v>901</v>
      </c>
      <c r="B535" s="33">
        <v>5173</v>
      </c>
      <c r="C535" s="33">
        <v>3391</v>
      </c>
      <c r="D535" s="149"/>
      <c r="E535" s="73" t="s">
        <v>145</v>
      </c>
      <c r="F535" s="2"/>
      <c r="G535" s="15"/>
      <c r="H535" s="15"/>
      <c r="I535" s="130"/>
      <c r="J535" s="226"/>
      <c r="K535" s="428"/>
      <c r="L535" s="235">
        <v>18</v>
      </c>
      <c r="M535" s="220">
        <v>0</v>
      </c>
      <c r="N535" s="424">
        <v>0</v>
      </c>
      <c r="O535" s="1"/>
    </row>
    <row r="536" spans="1:15" ht="12.75">
      <c r="A536" s="33">
        <v>901</v>
      </c>
      <c r="B536" s="33">
        <v>5139</v>
      </c>
      <c r="C536" s="33">
        <v>3391</v>
      </c>
      <c r="D536" s="149"/>
      <c r="E536" s="73" t="s">
        <v>144</v>
      </c>
      <c r="F536" s="2"/>
      <c r="G536" s="15"/>
      <c r="H536" s="15"/>
      <c r="I536" s="130"/>
      <c r="J536" s="226"/>
      <c r="K536" s="428"/>
      <c r="L536" s="235">
        <v>3</v>
      </c>
      <c r="M536" s="220">
        <v>0</v>
      </c>
      <c r="N536" s="424">
        <v>0</v>
      </c>
      <c r="O536" s="1"/>
    </row>
    <row r="537" spans="1:15" ht="12.75">
      <c r="A537" s="33">
        <v>901</v>
      </c>
      <c r="B537" s="33">
        <v>5175</v>
      </c>
      <c r="C537" s="33">
        <v>3391</v>
      </c>
      <c r="D537" s="149"/>
      <c r="E537" s="73" t="s">
        <v>298</v>
      </c>
      <c r="F537" s="2"/>
      <c r="G537" s="15"/>
      <c r="H537" s="15"/>
      <c r="I537" s="130"/>
      <c r="J537" s="226"/>
      <c r="K537" s="428"/>
      <c r="L537" s="235">
        <v>25</v>
      </c>
      <c r="M537" s="220">
        <v>0</v>
      </c>
      <c r="N537" s="424">
        <v>0</v>
      </c>
      <c r="O537" s="1"/>
    </row>
    <row r="538" spans="1:15" ht="12.75">
      <c r="A538" s="33">
        <v>901</v>
      </c>
      <c r="B538" s="33">
        <v>5169</v>
      </c>
      <c r="C538" s="33">
        <v>3391</v>
      </c>
      <c r="D538" s="149">
        <v>95326</v>
      </c>
      <c r="E538" s="61" t="s">
        <v>194</v>
      </c>
      <c r="F538" s="2"/>
      <c r="G538" s="15"/>
      <c r="H538" s="15"/>
      <c r="I538" s="130"/>
      <c r="J538" s="226"/>
      <c r="K538" s="428"/>
      <c r="L538" s="294">
        <v>525</v>
      </c>
      <c r="M538" s="295">
        <v>263</v>
      </c>
      <c r="N538" s="443">
        <v>0</v>
      </c>
      <c r="O538" s="1"/>
    </row>
    <row r="539" spans="1:15" ht="12.75">
      <c r="A539" s="97">
        <v>901</v>
      </c>
      <c r="B539" s="33"/>
      <c r="C539" s="33"/>
      <c r="D539" s="306"/>
      <c r="E539" s="117" t="s">
        <v>801</v>
      </c>
      <c r="F539" s="86"/>
      <c r="G539" s="141"/>
      <c r="H539" s="141"/>
      <c r="I539" s="228">
        <f>SUM(I532:I538)</f>
        <v>330</v>
      </c>
      <c r="J539" s="221">
        <f>SUM(J532:J538)</f>
        <v>219.36</v>
      </c>
      <c r="K539" s="422">
        <f>SUM(K532:K538)</f>
        <v>0</v>
      </c>
      <c r="L539" s="228">
        <f>SUM(L534:L538)</f>
        <v>601</v>
      </c>
      <c r="M539" s="221">
        <f>SUM(M534:M538)</f>
        <v>263</v>
      </c>
      <c r="N539" s="422">
        <f>SUM(N534:N538)</f>
        <v>0</v>
      </c>
      <c r="O539" s="1"/>
    </row>
    <row r="540" spans="1:15" ht="3.75" customHeight="1">
      <c r="A540" s="6"/>
      <c r="B540" s="5"/>
      <c r="C540" s="49"/>
      <c r="D540" s="49"/>
      <c r="E540" s="17"/>
      <c r="F540" s="2"/>
      <c r="G540" s="15"/>
      <c r="H540" s="15"/>
      <c r="I540" s="259"/>
      <c r="J540" s="245"/>
      <c r="K540" s="432"/>
      <c r="L540" s="259"/>
      <c r="M540" s="245"/>
      <c r="N540" s="432"/>
      <c r="O540" s="2"/>
    </row>
    <row r="541" spans="1:15" ht="12.75">
      <c r="A541" s="29">
        <v>903</v>
      </c>
      <c r="B541" s="33">
        <v>4118</v>
      </c>
      <c r="C541" s="149"/>
      <c r="D541" s="149">
        <v>95379</v>
      </c>
      <c r="E541" s="73" t="s">
        <v>545</v>
      </c>
      <c r="F541" s="73"/>
      <c r="G541" s="335"/>
      <c r="H541" s="335"/>
      <c r="I541" s="235">
        <v>301</v>
      </c>
      <c r="J541" s="220">
        <v>222.14</v>
      </c>
      <c r="K541" s="424">
        <v>0</v>
      </c>
      <c r="L541" s="130"/>
      <c r="M541" s="226"/>
      <c r="N541" s="428"/>
      <c r="O541" s="2"/>
    </row>
    <row r="542" spans="1:15" ht="12.75">
      <c r="A542" s="29">
        <v>903</v>
      </c>
      <c r="B542" s="33">
        <v>4151</v>
      </c>
      <c r="C542" s="149"/>
      <c r="D542" s="149"/>
      <c r="E542" s="336" t="s">
        <v>543</v>
      </c>
      <c r="F542" s="336"/>
      <c r="G542" s="337"/>
      <c r="H542" s="337"/>
      <c r="I542" s="235">
        <v>60</v>
      </c>
      <c r="J542" s="220">
        <v>0</v>
      </c>
      <c r="K542" s="424">
        <v>0</v>
      </c>
      <c r="L542" s="130"/>
      <c r="M542" s="226"/>
      <c r="N542" s="428"/>
      <c r="O542" s="2"/>
    </row>
    <row r="543" spans="1:15" ht="12.75">
      <c r="A543" s="29">
        <v>903</v>
      </c>
      <c r="B543" s="33">
        <v>5021</v>
      </c>
      <c r="C543" s="149">
        <v>3391</v>
      </c>
      <c r="D543" s="149"/>
      <c r="E543" s="336" t="s">
        <v>570</v>
      </c>
      <c r="F543" s="338"/>
      <c r="G543" s="339"/>
      <c r="H543" s="339"/>
      <c r="I543" s="130"/>
      <c r="J543" s="226"/>
      <c r="K543" s="428"/>
      <c r="L543" s="235">
        <v>30</v>
      </c>
      <c r="M543" s="220">
        <v>0</v>
      </c>
      <c r="N543" s="424">
        <v>0</v>
      </c>
      <c r="O543" s="2"/>
    </row>
    <row r="544" spans="1:15" ht="12.75">
      <c r="A544" s="29">
        <v>903</v>
      </c>
      <c r="B544" s="33">
        <v>5139</v>
      </c>
      <c r="C544" s="149">
        <v>3391</v>
      </c>
      <c r="D544" s="149"/>
      <c r="E544" s="336" t="s">
        <v>144</v>
      </c>
      <c r="F544" s="338"/>
      <c r="G544" s="339"/>
      <c r="H544" s="339"/>
      <c r="I544" s="130"/>
      <c r="J544" s="226"/>
      <c r="K544" s="428"/>
      <c r="L544" s="235">
        <v>5</v>
      </c>
      <c r="M544" s="220">
        <v>0</v>
      </c>
      <c r="N544" s="424">
        <v>0</v>
      </c>
      <c r="O544" s="2"/>
    </row>
    <row r="545" spans="1:15" ht="12.75">
      <c r="A545" s="154">
        <v>903</v>
      </c>
      <c r="B545" s="35">
        <v>5169</v>
      </c>
      <c r="C545" s="160">
        <v>3391</v>
      </c>
      <c r="D545" s="160"/>
      <c r="E545" s="340" t="s">
        <v>194</v>
      </c>
      <c r="F545" s="338"/>
      <c r="G545" s="339"/>
      <c r="H545" s="339"/>
      <c r="I545" s="130"/>
      <c r="J545" s="226"/>
      <c r="K545" s="428"/>
      <c r="L545" s="294">
        <v>567</v>
      </c>
      <c r="M545" s="295">
        <v>0</v>
      </c>
      <c r="N545" s="443">
        <v>0</v>
      </c>
      <c r="O545" s="2"/>
    </row>
    <row r="546" spans="1:15" ht="12.75">
      <c r="A546" s="97">
        <v>903</v>
      </c>
      <c r="B546" s="33"/>
      <c r="C546" s="149"/>
      <c r="D546" s="306"/>
      <c r="E546" s="71" t="s">
        <v>571</v>
      </c>
      <c r="F546" s="86"/>
      <c r="G546" s="141"/>
      <c r="H546" s="141"/>
      <c r="I546" s="228">
        <f>SUM(I541:I545)</f>
        <v>361</v>
      </c>
      <c r="J546" s="221">
        <f>SUM(J541:J545)</f>
        <v>222.14</v>
      </c>
      <c r="K546" s="422">
        <f>SUM(K541:K545)</f>
        <v>0</v>
      </c>
      <c r="L546" s="228">
        <f>SUM(L543:L545)</f>
        <v>602</v>
      </c>
      <c r="M546" s="221">
        <f>SUM(M543:M545)</f>
        <v>0</v>
      </c>
      <c r="N546" s="422">
        <f>SUM(N543:N545)</f>
        <v>0</v>
      </c>
      <c r="O546" s="2"/>
    </row>
    <row r="547" spans="1:15" ht="4.5" customHeight="1">
      <c r="A547" s="6"/>
      <c r="B547" s="5"/>
      <c r="C547" s="49"/>
      <c r="D547" s="49"/>
      <c r="E547" s="17"/>
      <c r="F547" s="2"/>
      <c r="G547" s="15"/>
      <c r="H547" s="15"/>
      <c r="I547" s="259"/>
      <c r="J547" s="245"/>
      <c r="K547" s="432"/>
      <c r="L547" s="259"/>
      <c r="M547" s="245"/>
      <c r="N547" s="432"/>
      <c r="O547" s="2"/>
    </row>
    <row r="548" spans="1:14" ht="12.75" customHeight="1">
      <c r="A548" s="33">
        <v>904</v>
      </c>
      <c r="B548" s="33">
        <v>4116</v>
      </c>
      <c r="C548" s="149"/>
      <c r="D548" s="149">
        <v>34341</v>
      </c>
      <c r="E548" s="73" t="s">
        <v>121</v>
      </c>
      <c r="F548" s="86"/>
      <c r="G548" s="138"/>
      <c r="H548" s="86"/>
      <c r="I548" s="235">
        <v>1400</v>
      </c>
      <c r="J548" s="220">
        <v>1400</v>
      </c>
      <c r="K548" s="424">
        <v>0</v>
      </c>
      <c r="L548" s="130"/>
      <c r="M548" s="226"/>
      <c r="N548" s="428"/>
    </row>
    <row r="549" spans="1:14" ht="12.75" customHeight="1">
      <c r="A549" s="35">
        <v>904</v>
      </c>
      <c r="B549" s="35">
        <v>5171</v>
      </c>
      <c r="C549" s="160">
        <v>3322</v>
      </c>
      <c r="D549" s="160"/>
      <c r="E549" s="61" t="s">
        <v>122</v>
      </c>
      <c r="F549" s="2"/>
      <c r="G549" s="310"/>
      <c r="H549" s="2"/>
      <c r="I549" s="130"/>
      <c r="J549" s="226"/>
      <c r="K549" s="428"/>
      <c r="L549" s="235">
        <v>9230</v>
      </c>
      <c r="M549" s="220">
        <v>665.6</v>
      </c>
      <c r="N549" s="424">
        <v>6357</v>
      </c>
    </row>
    <row r="550" spans="1:14" ht="12.75" customHeight="1">
      <c r="A550" s="35">
        <v>904</v>
      </c>
      <c r="B550" s="35">
        <v>4122</v>
      </c>
      <c r="C550" s="160"/>
      <c r="D550" s="159">
        <v>91</v>
      </c>
      <c r="E550" s="61" t="s">
        <v>639</v>
      </c>
      <c r="F550" s="2"/>
      <c r="G550" s="310"/>
      <c r="H550" s="2"/>
      <c r="I550" s="235">
        <v>650</v>
      </c>
      <c r="J550" s="220">
        <v>650</v>
      </c>
      <c r="K550" s="424">
        <v>0</v>
      </c>
      <c r="L550" s="130"/>
      <c r="M550" s="226"/>
      <c r="N550" s="428"/>
    </row>
    <row r="551" spans="1:14" ht="12.75" customHeight="1">
      <c r="A551" s="35">
        <v>904</v>
      </c>
      <c r="B551" s="35">
        <v>4116</v>
      </c>
      <c r="C551" s="160"/>
      <c r="D551" s="159">
        <v>34341</v>
      </c>
      <c r="E551" s="61" t="s">
        <v>638</v>
      </c>
      <c r="F551" s="2"/>
      <c r="G551" s="310"/>
      <c r="H551" s="2"/>
      <c r="I551" s="294">
        <v>1000</v>
      </c>
      <c r="J551" s="295">
        <v>0</v>
      </c>
      <c r="K551" s="443">
        <v>0</v>
      </c>
      <c r="L551" s="130"/>
      <c r="M551" s="226"/>
      <c r="N551" s="428"/>
    </row>
    <row r="552" spans="1:14" ht="12.75" customHeight="1">
      <c r="A552" s="35">
        <v>904</v>
      </c>
      <c r="B552" s="35">
        <v>2324</v>
      </c>
      <c r="C552" s="160">
        <v>3399</v>
      </c>
      <c r="D552" s="159"/>
      <c r="E552" s="61" t="s">
        <v>640</v>
      </c>
      <c r="F552" s="2"/>
      <c r="G552" s="310"/>
      <c r="H552" s="2"/>
      <c r="I552" s="294">
        <v>400</v>
      </c>
      <c r="J552" s="295">
        <v>0</v>
      </c>
      <c r="K552" s="443">
        <v>400</v>
      </c>
      <c r="L552" s="130"/>
      <c r="M552" s="226"/>
      <c r="N552" s="428"/>
    </row>
    <row r="553" spans="1:14" ht="13.5" customHeight="1" thickBot="1">
      <c r="A553" s="97">
        <v>904</v>
      </c>
      <c r="B553" s="33"/>
      <c r="C553" s="33"/>
      <c r="D553" s="33"/>
      <c r="E553" s="71" t="s">
        <v>123</v>
      </c>
      <c r="F553" s="86"/>
      <c r="G553" s="138"/>
      <c r="H553" s="86"/>
      <c r="I553" s="228">
        <f>SUM(I548:I552)</f>
        <v>3450</v>
      </c>
      <c r="J553" s="221">
        <f>SUM(J548:J552)</f>
        <v>2050</v>
      </c>
      <c r="K553" s="422">
        <f>SUM(K548:K552)</f>
        <v>400</v>
      </c>
      <c r="L553" s="228">
        <f>SUM(L548:L549)</f>
        <v>9230</v>
      </c>
      <c r="M553" s="221">
        <f>SUM(M548:M549)</f>
        <v>665.6</v>
      </c>
      <c r="N553" s="422">
        <f>SUM(N549:N552)</f>
        <v>6357</v>
      </c>
    </row>
    <row r="554" spans="1:14" ht="13.5" customHeight="1" thickBot="1">
      <c r="A554" s="6"/>
      <c r="B554" s="5"/>
      <c r="C554" s="5"/>
      <c r="D554" s="5"/>
      <c r="E554" s="344" t="s">
        <v>607</v>
      </c>
      <c r="F554" s="341"/>
      <c r="G554" s="342"/>
      <c r="H554" s="343"/>
      <c r="I554" s="264">
        <f aca="true" t="shared" si="1" ref="I554:N554">SUM(I553+I546+I539+I530)</f>
        <v>4190</v>
      </c>
      <c r="J554" s="251">
        <f t="shared" si="1"/>
        <v>2540.1</v>
      </c>
      <c r="K554" s="250">
        <f t="shared" si="1"/>
        <v>400</v>
      </c>
      <c r="L554" s="250">
        <f t="shared" si="1"/>
        <v>10482</v>
      </c>
      <c r="M554" s="251">
        <f t="shared" si="1"/>
        <v>928.6</v>
      </c>
      <c r="N554" s="250">
        <f t="shared" si="1"/>
        <v>6357</v>
      </c>
    </row>
    <row r="555" spans="1:14" ht="13.5" thickBot="1">
      <c r="A555" s="6"/>
      <c r="B555" s="6"/>
      <c r="C555" s="6"/>
      <c r="D555" s="6"/>
      <c r="E555" s="26" t="s">
        <v>207</v>
      </c>
      <c r="F555" s="102"/>
      <c r="G555" s="105"/>
      <c r="H555" s="104" t="e">
        <f>SUM(H473+#REF!+H508+H525)</f>
        <v>#REF!</v>
      </c>
      <c r="I555" s="231">
        <f>SUM(I554+I525+I508)</f>
        <v>15736</v>
      </c>
      <c r="J555" s="232">
        <f>SUM(J525+J554+J508)</f>
        <v>11934.29</v>
      </c>
      <c r="K555" s="231">
        <f>SUM(K525+K554+K508)</f>
        <v>8985</v>
      </c>
      <c r="L555" s="231">
        <f>SUM(L525+L554+L508+L473)</f>
        <v>20656</v>
      </c>
      <c r="M555" s="232">
        <f>SUM(M525+M508+M473+M554)</f>
        <v>4642.2</v>
      </c>
      <c r="N555" s="231">
        <f>SUM(N525+N508+N473+N554)</f>
        <v>14680.4116</v>
      </c>
    </row>
    <row r="556" spans="1:14" ht="4.5" customHeight="1" thickBot="1">
      <c r="A556" s="6"/>
      <c r="B556" s="6"/>
      <c r="C556" s="6"/>
      <c r="D556" s="6"/>
      <c r="I556" s="90"/>
      <c r="J556" s="207"/>
      <c r="K556" s="227"/>
      <c r="L556" s="90"/>
      <c r="M556" s="207"/>
      <c r="N556" s="227"/>
    </row>
    <row r="557" spans="1:14" ht="13.5" thickBot="1">
      <c r="A557" s="7">
        <v>7</v>
      </c>
      <c r="B557" s="7"/>
      <c r="C557" s="7"/>
      <c r="D557" s="7"/>
      <c r="E557" s="16" t="s">
        <v>208</v>
      </c>
      <c r="G557" s="10"/>
      <c r="I557" s="90"/>
      <c r="J557" s="207"/>
      <c r="K557" s="227"/>
      <c r="L557" s="90"/>
      <c r="M557" s="207"/>
      <c r="N557" s="227"/>
    </row>
    <row r="558" spans="1:14" ht="12.75">
      <c r="A558" s="82">
        <v>408</v>
      </c>
      <c r="B558" s="33">
        <v>5166</v>
      </c>
      <c r="C558" s="33">
        <v>2169</v>
      </c>
      <c r="D558" s="55"/>
      <c r="E558" s="188" t="s">
        <v>788</v>
      </c>
      <c r="F558" s="5"/>
      <c r="G558" s="9"/>
      <c r="H558" s="27"/>
      <c r="I558" s="213"/>
      <c r="J558" s="209"/>
      <c r="K558" s="91"/>
      <c r="L558" s="187">
        <v>20</v>
      </c>
      <c r="M558" s="217">
        <v>2.7</v>
      </c>
      <c r="N558" s="421">
        <v>20</v>
      </c>
    </row>
    <row r="559" spans="1:14" ht="12.75">
      <c r="A559" s="82">
        <v>409</v>
      </c>
      <c r="B559" s="33">
        <v>1361</v>
      </c>
      <c r="C559" s="33"/>
      <c r="D559" s="55"/>
      <c r="E559" s="77" t="s">
        <v>209</v>
      </c>
      <c r="G559" s="12"/>
      <c r="I559" s="187">
        <v>500</v>
      </c>
      <c r="J559" s="217">
        <v>373.2</v>
      </c>
      <c r="K559" s="421">
        <v>500</v>
      </c>
      <c r="L559" s="90"/>
      <c r="M559" s="207"/>
      <c r="N559" s="227"/>
    </row>
    <row r="560" spans="1:14" ht="12.75">
      <c r="A560" s="165">
        <v>410</v>
      </c>
      <c r="B560" s="35">
        <v>2210</v>
      </c>
      <c r="C560" s="35">
        <v>2169</v>
      </c>
      <c r="D560" s="57"/>
      <c r="E560" s="89" t="s">
        <v>210</v>
      </c>
      <c r="F560" s="60"/>
      <c r="G560" s="13"/>
      <c r="I560" s="254">
        <v>790</v>
      </c>
      <c r="J560" s="247">
        <v>213.8</v>
      </c>
      <c r="K560" s="430">
        <v>500</v>
      </c>
      <c r="L560" s="90"/>
      <c r="M560" s="207"/>
      <c r="N560" s="227"/>
    </row>
    <row r="561" spans="1:14" ht="12.75">
      <c r="A561" s="97">
        <v>410</v>
      </c>
      <c r="B561" s="33">
        <v>2324</v>
      </c>
      <c r="C561" s="33">
        <v>2169</v>
      </c>
      <c r="D561" s="33"/>
      <c r="E561" s="77" t="s">
        <v>539</v>
      </c>
      <c r="F561" s="11"/>
      <c r="G561" s="12"/>
      <c r="H561" s="11"/>
      <c r="I561" s="187">
        <v>0</v>
      </c>
      <c r="J561" s="217">
        <v>1</v>
      </c>
      <c r="K561" s="421">
        <v>5</v>
      </c>
      <c r="L561" s="90"/>
      <c r="M561" s="207"/>
      <c r="N561" s="227"/>
    </row>
    <row r="562" spans="1:14" ht="13.5" customHeight="1" thickBot="1">
      <c r="A562" s="97">
        <v>413</v>
      </c>
      <c r="B562" s="33">
        <v>1361</v>
      </c>
      <c r="C562" s="33"/>
      <c r="D562" s="33"/>
      <c r="E562" s="118" t="s">
        <v>682</v>
      </c>
      <c r="F562" s="18"/>
      <c r="G562" s="388"/>
      <c r="H562" s="13"/>
      <c r="I562" s="88">
        <v>0</v>
      </c>
      <c r="J562" s="389">
        <v>0.9</v>
      </c>
      <c r="K562" s="436">
        <v>10</v>
      </c>
      <c r="L562" s="227"/>
      <c r="M562" s="207"/>
      <c r="N562" s="227"/>
    </row>
    <row r="563" spans="1:14" ht="13.5" thickBot="1">
      <c r="A563" s="6"/>
      <c r="B563" s="6"/>
      <c r="C563" s="6"/>
      <c r="D563" s="6"/>
      <c r="E563" s="26" t="s">
        <v>211</v>
      </c>
      <c r="F563" s="122"/>
      <c r="G563" s="105"/>
      <c r="H563" s="104">
        <v>1040</v>
      </c>
      <c r="I563" s="231">
        <f>SUM(I559:I562)</f>
        <v>1290</v>
      </c>
      <c r="J563" s="232">
        <f>SUM(J559:J562)</f>
        <v>588.9</v>
      </c>
      <c r="K563" s="231">
        <f>SUM(K559:K562)</f>
        <v>1015</v>
      </c>
      <c r="L563" s="257">
        <f>L558</f>
        <v>20</v>
      </c>
      <c r="M563" s="258">
        <f>SUM(M558)</f>
        <v>2.7</v>
      </c>
      <c r="N563" s="257">
        <f>SUM(N558)</f>
        <v>20</v>
      </c>
    </row>
    <row r="564" spans="1:14" ht="4.5" customHeight="1" thickBot="1">
      <c r="A564" s="6"/>
      <c r="B564" s="6"/>
      <c r="C564" s="6"/>
      <c r="D564" s="6"/>
      <c r="E564" s="17"/>
      <c r="G564" s="15"/>
      <c r="I564" s="90"/>
      <c r="J564" s="207"/>
      <c r="K564" s="227"/>
      <c r="L564" s="90"/>
      <c r="M564" s="207"/>
      <c r="N564" s="227"/>
    </row>
    <row r="565" spans="1:14" ht="13.5" thickBot="1">
      <c r="A565" s="7">
        <v>8</v>
      </c>
      <c r="B565" s="65"/>
      <c r="C565" s="65"/>
      <c r="D565" s="65"/>
      <c r="E565" s="466" t="s">
        <v>212</v>
      </c>
      <c r="F565" s="16"/>
      <c r="G565" s="64"/>
      <c r="H565" s="167"/>
      <c r="I565" s="252"/>
      <c r="J565" s="207"/>
      <c r="K565" s="227"/>
      <c r="L565" s="90"/>
      <c r="M565" s="207"/>
      <c r="N565" s="227"/>
    </row>
    <row r="566" spans="1:14" ht="12.75">
      <c r="A566" s="82">
        <v>428</v>
      </c>
      <c r="B566" s="33">
        <v>5169</v>
      </c>
      <c r="C566" s="33">
        <v>3721</v>
      </c>
      <c r="D566" s="33"/>
      <c r="E566" s="68" t="s">
        <v>194</v>
      </c>
      <c r="G566" s="10"/>
      <c r="H566" s="27"/>
      <c r="I566" s="213"/>
      <c r="J566" s="209"/>
      <c r="K566" s="91"/>
      <c r="L566" s="235">
        <v>120</v>
      </c>
      <c r="M566" s="220">
        <v>108.9</v>
      </c>
      <c r="N566" s="424">
        <v>0</v>
      </c>
    </row>
    <row r="567" spans="1:14" ht="12.75">
      <c r="A567" s="85">
        <v>428</v>
      </c>
      <c r="B567" s="83">
        <v>5139</v>
      </c>
      <c r="C567" s="83">
        <v>3721</v>
      </c>
      <c r="D567" s="83"/>
      <c r="E567" s="68" t="s">
        <v>271</v>
      </c>
      <c r="G567" s="10"/>
      <c r="H567" s="27"/>
      <c r="I567" s="213"/>
      <c r="J567" s="209"/>
      <c r="K567" s="91"/>
      <c r="L567" s="235">
        <v>17</v>
      </c>
      <c r="M567" s="220">
        <v>0</v>
      </c>
      <c r="N567" s="424">
        <v>0</v>
      </c>
    </row>
    <row r="568" spans="1:14" ht="12.75">
      <c r="A568" s="82"/>
      <c r="B568" s="33"/>
      <c r="C568" s="33"/>
      <c r="D568" s="33"/>
      <c r="E568" s="77" t="s">
        <v>213</v>
      </c>
      <c r="G568" s="10"/>
      <c r="H568" s="27"/>
      <c r="I568" s="213"/>
      <c r="J568" s="209"/>
      <c r="K568" s="91"/>
      <c r="L568" s="228">
        <f>SUM(L566:L567)</f>
        <v>137</v>
      </c>
      <c r="M568" s="221">
        <f>SUM(M566:M567)</f>
        <v>108.9</v>
      </c>
      <c r="N568" s="422">
        <f>SUM(N566:N567)</f>
        <v>0</v>
      </c>
    </row>
    <row r="569" spans="1:14" ht="3.75" customHeight="1">
      <c r="A569" s="82"/>
      <c r="B569" s="33"/>
      <c r="C569" s="33"/>
      <c r="D569" s="33"/>
      <c r="E569" s="77"/>
      <c r="G569" s="10"/>
      <c r="H569" s="27"/>
      <c r="I569" s="213"/>
      <c r="J569" s="209"/>
      <c r="K569" s="91"/>
      <c r="L569" s="228"/>
      <c r="M569" s="221"/>
      <c r="N569" s="422"/>
    </row>
    <row r="570" spans="1:14" ht="12.75">
      <c r="A570" s="30">
        <v>429</v>
      </c>
      <c r="B570" s="33">
        <v>5139</v>
      </c>
      <c r="C570" s="33">
        <v>3745</v>
      </c>
      <c r="D570" s="33"/>
      <c r="E570" s="11" t="s">
        <v>271</v>
      </c>
      <c r="H570" s="27"/>
      <c r="I570" s="213"/>
      <c r="J570" s="209"/>
      <c r="K570" s="91"/>
      <c r="L570" s="119">
        <v>200</v>
      </c>
      <c r="M570" s="220">
        <v>57.2</v>
      </c>
      <c r="N570" s="424">
        <v>250</v>
      </c>
    </row>
    <row r="571" spans="1:14" ht="12.75">
      <c r="A571" s="30">
        <v>429</v>
      </c>
      <c r="B571" s="33">
        <v>5169</v>
      </c>
      <c r="C571" s="33">
        <v>3745</v>
      </c>
      <c r="D571" s="33"/>
      <c r="E571" s="11" t="s">
        <v>294</v>
      </c>
      <c r="H571" s="27"/>
      <c r="I571" s="213"/>
      <c r="J571" s="209"/>
      <c r="K571" s="91"/>
      <c r="L571" s="119">
        <v>350</v>
      </c>
      <c r="M571" s="220">
        <v>284.5</v>
      </c>
      <c r="N571" s="424">
        <v>350</v>
      </c>
    </row>
    <row r="572" spans="1:14" ht="12.75">
      <c r="A572" s="82">
        <v>429</v>
      </c>
      <c r="B572" s="33"/>
      <c r="C572" s="33"/>
      <c r="D572" s="33"/>
      <c r="E572" s="77" t="s">
        <v>214</v>
      </c>
      <c r="H572" s="27"/>
      <c r="I572" s="213"/>
      <c r="J572" s="209"/>
      <c r="K572" s="91"/>
      <c r="L572" s="228">
        <f>SUM(L570:L571)</f>
        <v>550</v>
      </c>
      <c r="M572" s="221">
        <f>SUM(M570:M571)</f>
        <v>341.7</v>
      </c>
      <c r="N572" s="422">
        <f>SUM(N570:N571)</f>
        <v>600</v>
      </c>
    </row>
    <row r="573" spans="9:14" ht="3.75" customHeight="1">
      <c r="I573" s="90"/>
      <c r="J573" s="207"/>
      <c r="K573" s="227"/>
      <c r="L573" s="90"/>
      <c r="M573" s="207"/>
      <c r="N573" s="427"/>
    </row>
    <row r="574" spans="1:14" ht="12.75">
      <c r="A574" s="82">
        <v>430</v>
      </c>
      <c r="B574" s="33">
        <v>5169</v>
      </c>
      <c r="C574" s="33">
        <v>1037</v>
      </c>
      <c r="D574" s="33"/>
      <c r="E574" s="77" t="s">
        <v>215</v>
      </c>
      <c r="G574" s="9"/>
      <c r="H574" s="27"/>
      <c r="I574" s="213"/>
      <c r="J574" s="209"/>
      <c r="K574" s="91"/>
      <c r="L574" s="187">
        <v>0</v>
      </c>
      <c r="M574" s="217">
        <v>0</v>
      </c>
      <c r="N574" s="421">
        <v>50</v>
      </c>
    </row>
    <row r="575" spans="1:14" ht="3.75" customHeight="1">
      <c r="A575" s="82"/>
      <c r="B575" s="33"/>
      <c r="C575" s="33"/>
      <c r="D575" s="33"/>
      <c r="E575" s="77"/>
      <c r="G575" s="9"/>
      <c r="H575" s="27"/>
      <c r="I575" s="213"/>
      <c r="J575" s="209"/>
      <c r="K575" s="91"/>
      <c r="L575" s="189"/>
      <c r="M575" s="215"/>
      <c r="N575" s="423"/>
    </row>
    <row r="576" spans="1:14" ht="12.75">
      <c r="A576" s="30">
        <v>431</v>
      </c>
      <c r="B576" s="33">
        <v>5139</v>
      </c>
      <c r="C576" s="33">
        <v>1039</v>
      </c>
      <c r="D576" s="33"/>
      <c r="E576" s="11" t="s">
        <v>271</v>
      </c>
      <c r="G576" s="9"/>
      <c r="H576" s="27"/>
      <c r="I576" s="213"/>
      <c r="J576" s="209"/>
      <c r="K576" s="91"/>
      <c r="L576" s="189">
        <v>7</v>
      </c>
      <c r="M576" s="215">
        <v>0</v>
      </c>
      <c r="N576" s="423">
        <v>0</v>
      </c>
    </row>
    <row r="577" spans="1:14" ht="12.75">
      <c r="A577" s="87">
        <v>431</v>
      </c>
      <c r="B577" s="35">
        <v>5169</v>
      </c>
      <c r="C577" s="35">
        <v>1039</v>
      </c>
      <c r="D577" s="33"/>
      <c r="E577" s="11" t="s">
        <v>294</v>
      </c>
      <c r="G577" s="9"/>
      <c r="H577" s="27"/>
      <c r="I577" s="213"/>
      <c r="J577" s="209"/>
      <c r="K577" s="91"/>
      <c r="L577" s="189">
        <v>20</v>
      </c>
      <c r="M577" s="215">
        <v>0</v>
      </c>
      <c r="N577" s="423">
        <v>25</v>
      </c>
    </row>
    <row r="578" spans="1:14" ht="12.75">
      <c r="A578" s="97">
        <v>431</v>
      </c>
      <c r="B578" s="33"/>
      <c r="C578" s="33"/>
      <c r="D578" s="33"/>
      <c r="E578" s="77" t="s">
        <v>216</v>
      </c>
      <c r="F578" s="39"/>
      <c r="G578" s="9"/>
      <c r="H578" s="58"/>
      <c r="I578" s="213"/>
      <c r="J578" s="209"/>
      <c r="K578" s="91"/>
      <c r="L578" s="187">
        <v>27</v>
      </c>
      <c r="M578" s="217">
        <f>SUM(M576:M577)</f>
        <v>0</v>
      </c>
      <c r="N578" s="421">
        <f>SUM(N576:N577)</f>
        <v>25</v>
      </c>
    </row>
    <row r="579" spans="1:14" ht="3.75" customHeight="1">
      <c r="A579" s="97"/>
      <c r="B579" s="33"/>
      <c r="C579" s="33"/>
      <c r="D579" s="33"/>
      <c r="E579" s="77"/>
      <c r="F579" s="39"/>
      <c r="G579" s="9"/>
      <c r="H579" s="4"/>
      <c r="I579" s="213"/>
      <c r="J579" s="209"/>
      <c r="K579" s="91"/>
      <c r="L579" s="189"/>
      <c r="M579" s="215"/>
      <c r="N579" s="423"/>
    </row>
    <row r="580" spans="1:14" ht="12.75">
      <c r="A580" s="95">
        <v>432</v>
      </c>
      <c r="B580" s="95">
        <v>5139</v>
      </c>
      <c r="C580" s="95">
        <v>3769</v>
      </c>
      <c r="D580" s="29"/>
      <c r="E580" s="68" t="s">
        <v>271</v>
      </c>
      <c r="F580" s="4"/>
      <c r="G580" s="9"/>
      <c r="H580" s="4"/>
      <c r="I580" s="213"/>
      <c r="J580" s="209"/>
      <c r="K580" s="91"/>
      <c r="L580" s="119">
        <v>84</v>
      </c>
      <c r="M580" s="220">
        <v>0</v>
      </c>
      <c r="N580" s="424">
        <v>40</v>
      </c>
    </row>
    <row r="581" spans="1:14" ht="12.75">
      <c r="A581" s="95">
        <v>432</v>
      </c>
      <c r="B581" s="95">
        <v>5134</v>
      </c>
      <c r="C581" s="95">
        <v>3769</v>
      </c>
      <c r="D581" s="29"/>
      <c r="E581" s="68" t="s">
        <v>931</v>
      </c>
      <c r="F581" s="4"/>
      <c r="G581" s="9"/>
      <c r="H581" s="4"/>
      <c r="I581" s="213"/>
      <c r="J581" s="209"/>
      <c r="K581" s="91"/>
      <c r="L581" s="119">
        <v>6</v>
      </c>
      <c r="M581" s="220">
        <v>0</v>
      </c>
      <c r="N581" s="424">
        <v>0</v>
      </c>
    </row>
    <row r="582" spans="1:14" ht="12.75">
      <c r="A582" s="95">
        <v>432</v>
      </c>
      <c r="B582" s="95">
        <v>5139</v>
      </c>
      <c r="C582" s="95">
        <v>6171</v>
      </c>
      <c r="D582" s="29"/>
      <c r="E582" s="189" t="s">
        <v>930</v>
      </c>
      <c r="F582" s="4"/>
      <c r="G582" s="9"/>
      <c r="H582" s="4"/>
      <c r="I582" s="213"/>
      <c r="J582" s="209"/>
      <c r="K582" s="91"/>
      <c r="L582" s="119">
        <v>60</v>
      </c>
      <c r="M582" s="220">
        <v>62</v>
      </c>
      <c r="N582" s="424">
        <v>0</v>
      </c>
    </row>
    <row r="583" spans="1:14" ht="12.75">
      <c r="A583" s="29">
        <v>432</v>
      </c>
      <c r="B583" s="29">
        <v>5169</v>
      </c>
      <c r="C583" s="29">
        <v>3769</v>
      </c>
      <c r="D583" s="29"/>
      <c r="E583" s="68" t="s">
        <v>294</v>
      </c>
      <c r="F583" s="4"/>
      <c r="G583" s="9"/>
      <c r="H583" s="4"/>
      <c r="I583" s="213"/>
      <c r="J583" s="209"/>
      <c r="K583" s="91"/>
      <c r="L583" s="119">
        <v>44</v>
      </c>
      <c r="M583" s="220">
        <v>37.76</v>
      </c>
      <c r="N583" s="424">
        <v>60</v>
      </c>
    </row>
    <row r="584" spans="1:14" ht="12.75">
      <c r="A584" s="97">
        <v>432</v>
      </c>
      <c r="B584" s="33"/>
      <c r="C584" s="33"/>
      <c r="D584" s="33"/>
      <c r="E584" s="187" t="s">
        <v>489</v>
      </c>
      <c r="G584" s="10"/>
      <c r="H584" s="56"/>
      <c r="I584" s="213"/>
      <c r="J584" s="209"/>
      <c r="K584" s="91"/>
      <c r="L584" s="228">
        <f>SUM(L580:L583)</f>
        <v>194</v>
      </c>
      <c r="M584" s="221">
        <f>SUM(M580:M583)</f>
        <v>99.75999999999999</v>
      </c>
      <c r="N584" s="422">
        <f>SUM(N580:N583)</f>
        <v>100</v>
      </c>
    </row>
    <row r="585" spans="1:14" ht="3.75" customHeight="1">
      <c r="A585" s="6"/>
      <c r="B585" s="5"/>
      <c r="C585" s="5"/>
      <c r="D585" s="5"/>
      <c r="E585" s="14"/>
      <c r="F585" s="4"/>
      <c r="G585" s="4"/>
      <c r="H585" s="4"/>
      <c r="I585" s="213"/>
      <c r="J585" s="209"/>
      <c r="K585" s="91"/>
      <c r="L585" s="241"/>
      <c r="M585" s="242"/>
      <c r="N585" s="429"/>
    </row>
    <row r="586" spans="1:14" ht="12.75">
      <c r="A586" s="97">
        <v>434</v>
      </c>
      <c r="B586" s="33">
        <v>5169</v>
      </c>
      <c r="C586" s="33">
        <v>3723</v>
      </c>
      <c r="D586" s="33"/>
      <c r="E586" s="77" t="s">
        <v>423</v>
      </c>
      <c r="F586" s="60"/>
      <c r="G586" s="10"/>
      <c r="H586" s="58"/>
      <c r="I586" s="213"/>
      <c r="J586" s="209"/>
      <c r="K586" s="91"/>
      <c r="L586" s="187">
        <v>40</v>
      </c>
      <c r="M586" s="217">
        <v>0</v>
      </c>
      <c r="N586" s="421">
        <v>0</v>
      </c>
    </row>
    <row r="587" spans="1:14" ht="12.75">
      <c r="A587" s="97">
        <v>435</v>
      </c>
      <c r="B587" s="33">
        <v>5169</v>
      </c>
      <c r="C587" s="33">
        <v>3722</v>
      </c>
      <c r="D587" s="33"/>
      <c r="E587" s="77" t="s">
        <v>666</v>
      </c>
      <c r="G587" s="10"/>
      <c r="H587" s="123"/>
      <c r="I587" s="213"/>
      <c r="J587" s="209"/>
      <c r="K587" s="91"/>
      <c r="L587" s="187">
        <v>150</v>
      </c>
      <c r="M587" s="217">
        <v>102.9</v>
      </c>
      <c r="N587" s="421">
        <v>100</v>
      </c>
    </row>
    <row r="588" spans="1:14" ht="3.75" customHeight="1">
      <c r="A588" s="85"/>
      <c r="B588" s="33"/>
      <c r="C588" s="33"/>
      <c r="D588" s="33"/>
      <c r="E588" s="77"/>
      <c r="G588" s="10"/>
      <c r="H588" s="27"/>
      <c r="I588" s="213"/>
      <c r="J588" s="209"/>
      <c r="K588" s="91"/>
      <c r="L588" s="189"/>
      <c r="M588" s="215"/>
      <c r="N588" s="423"/>
    </row>
    <row r="589" spans="1:14" ht="12.75">
      <c r="A589" s="82">
        <v>436</v>
      </c>
      <c r="B589" s="33">
        <v>5169</v>
      </c>
      <c r="C589" s="33">
        <v>3745</v>
      </c>
      <c r="D589" s="33"/>
      <c r="E589" s="77" t="s">
        <v>919</v>
      </c>
      <c r="G589" s="10"/>
      <c r="H589" s="27"/>
      <c r="I589" s="213"/>
      <c r="J589" s="209"/>
      <c r="K589" s="91"/>
      <c r="L589" s="216">
        <v>3600</v>
      </c>
      <c r="M589" s="217">
        <v>3000</v>
      </c>
      <c r="N589" s="421">
        <v>3750</v>
      </c>
    </row>
    <row r="590" spans="1:14" ht="3.75" customHeight="1">
      <c r="A590" s="82"/>
      <c r="B590" s="33"/>
      <c r="C590" s="33"/>
      <c r="D590" s="33"/>
      <c r="E590" s="77"/>
      <c r="G590" s="10"/>
      <c r="H590" s="27"/>
      <c r="I590" s="213"/>
      <c r="J590" s="209"/>
      <c r="K590" s="91"/>
      <c r="L590" s="189"/>
      <c r="M590" s="215"/>
      <c r="N590" s="423"/>
    </row>
    <row r="591" spans="1:14" ht="12.75">
      <c r="A591" s="30">
        <v>437</v>
      </c>
      <c r="B591" s="33">
        <v>5137</v>
      </c>
      <c r="C591" s="33">
        <v>3745</v>
      </c>
      <c r="D591" s="33"/>
      <c r="E591" s="68" t="s">
        <v>512</v>
      </c>
      <c r="G591" s="10"/>
      <c r="H591" s="27"/>
      <c r="I591" s="213"/>
      <c r="J591" s="209"/>
      <c r="K591" s="91"/>
      <c r="L591" s="189">
        <v>40</v>
      </c>
      <c r="M591" s="215">
        <v>44</v>
      </c>
      <c r="N591" s="423">
        <v>90</v>
      </c>
    </row>
    <row r="592" spans="1:14" ht="12.75">
      <c r="A592" s="87">
        <v>437</v>
      </c>
      <c r="B592" s="35">
        <v>5169</v>
      </c>
      <c r="C592" s="35">
        <v>3745</v>
      </c>
      <c r="D592" s="35"/>
      <c r="E592" s="68" t="s">
        <v>194</v>
      </c>
      <c r="G592" s="10"/>
      <c r="H592" s="27"/>
      <c r="I592" s="213"/>
      <c r="J592" s="209"/>
      <c r="K592" s="91"/>
      <c r="L592" s="189">
        <v>20</v>
      </c>
      <c r="M592" s="215">
        <v>18.4</v>
      </c>
      <c r="N592" s="423">
        <v>10</v>
      </c>
    </row>
    <row r="593" spans="1:14" ht="12.75">
      <c r="A593" s="87">
        <v>437</v>
      </c>
      <c r="B593" s="35">
        <v>5171</v>
      </c>
      <c r="C593" s="35">
        <v>3745</v>
      </c>
      <c r="D593" s="35"/>
      <c r="E593" s="68" t="s">
        <v>581</v>
      </c>
      <c r="G593" s="10"/>
      <c r="H593" s="58"/>
      <c r="I593" s="213"/>
      <c r="J593" s="209"/>
      <c r="K593" s="91"/>
      <c r="L593" s="189">
        <v>20</v>
      </c>
      <c r="M593" s="215">
        <v>20.3</v>
      </c>
      <c r="N593" s="423">
        <v>60</v>
      </c>
    </row>
    <row r="594" spans="1:14" ht="12.75">
      <c r="A594" s="87">
        <v>437</v>
      </c>
      <c r="B594" s="35">
        <v>5139</v>
      </c>
      <c r="C594" s="35">
        <v>3745</v>
      </c>
      <c r="D594" s="35"/>
      <c r="E594" s="68" t="s">
        <v>278</v>
      </c>
      <c r="G594" s="10"/>
      <c r="H594" s="58"/>
      <c r="I594" s="213"/>
      <c r="J594" s="209"/>
      <c r="K594" s="91"/>
      <c r="L594" s="189">
        <v>70</v>
      </c>
      <c r="M594" s="215">
        <v>74.4</v>
      </c>
      <c r="N594" s="423">
        <v>40</v>
      </c>
    </row>
    <row r="595" spans="1:14" ht="12.75">
      <c r="A595" s="97">
        <v>437</v>
      </c>
      <c r="B595" s="33"/>
      <c r="C595" s="33"/>
      <c r="D595" s="33"/>
      <c r="E595" s="77" t="s">
        <v>495</v>
      </c>
      <c r="F595" s="39"/>
      <c r="G595" s="10"/>
      <c r="H595" s="58"/>
      <c r="I595" s="213"/>
      <c r="J595" s="209"/>
      <c r="K595" s="91"/>
      <c r="L595" s="187">
        <f>SUM(L591:L594)</f>
        <v>150</v>
      </c>
      <c r="M595" s="217">
        <f>SUM(M591:M594)</f>
        <v>157.10000000000002</v>
      </c>
      <c r="N595" s="421">
        <f>SUM(N591:N594)</f>
        <v>200</v>
      </c>
    </row>
    <row r="596" spans="1:14" ht="3.75" customHeight="1">
      <c r="A596" s="97"/>
      <c r="B596" s="33"/>
      <c r="C596" s="33"/>
      <c r="D596" s="33"/>
      <c r="E596" s="77"/>
      <c r="F596" s="4"/>
      <c r="G596" s="10"/>
      <c r="H596" s="56"/>
      <c r="I596" s="213"/>
      <c r="J596" s="209"/>
      <c r="K596" s="91"/>
      <c r="L596" s="187"/>
      <c r="M596" s="217"/>
      <c r="N596" s="421"/>
    </row>
    <row r="597" spans="1:14" ht="12.75">
      <c r="A597" s="29">
        <v>438</v>
      </c>
      <c r="B597" s="33">
        <v>5139</v>
      </c>
      <c r="C597" s="33">
        <v>3319</v>
      </c>
      <c r="D597" s="33"/>
      <c r="E597" s="68" t="s">
        <v>271</v>
      </c>
      <c r="G597" s="9"/>
      <c r="H597" s="123"/>
      <c r="I597" s="213"/>
      <c r="J597" s="209"/>
      <c r="K597" s="91"/>
      <c r="L597" s="189">
        <v>100</v>
      </c>
      <c r="M597" s="215">
        <v>7.3</v>
      </c>
      <c r="N597" s="423">
        <v>70</v>
      </c>
    </row>
    <row r="598" spans="1:14" ht="12.75">
      <c r="A598" s="29">
        <v>438</v>
      </c>
      <c r="B598" s="33">
        <v>5169</v>
      </c>
      <c r="C598" s="33">
        <v>3319</v>
      </c>
      <c r="D598" s="33"/>
      <c r="E598" s="68" t="s">
        <v>294</v>
      </c>
      <c r="G598" s="9"/>
      <c r="H598" s="27"/>
      <c r="I598" s="213"/>
      <c r="J598" s="209"/>
      <c r="K598" s="91"/>
      <c r="L598" s="189">
        <v>100</v>
      </c>
      <c r="M598" s="215">
        <v>6.1</v>
      </c>
      <c r="N598" s="423">
        <v>180</v>
      </c>
    </row>
    <row r="599" spans="1:14" ht="12.75">
      <c r="A599" s="97">
        <v>438</v>
      </c>
      <c r="B599" s="33"/>
      <c r="C599" s="33"/>
      <c r="D599" s="33"/>
      <c r="E599" s="77" t="s">
        <v>157</v>
      </c>
      <c r="G599" s="9"/>
      <c r="H599" s="27"/>
      <c r="I599" s="213"/>
      <c r="J599" s="209"/>
      <c r="K599" s="91"/>
      <c r="L599" s="187">
        <f>SUM(L597:L598)</f>
        <v>200</v>
      </c>
      <c r="M599" s="217">
        <f>SUM(M597:M598)</f>
        <v>13.399999999999999</v>
      </c>
      <c r="N599" s="421">
        <f>SUM(N597:N598)</f>
        <v>250</v>
      </c>
    </row>
    <row r="600" spans="1:14" ht="3.75" customHeight="1">
      <c r="A600" s="97"/>
      <c r="B600" s="33"/>
      <c r="C600" s="33"/>
      <c r="D600" s="33"/>
      <c r="E600" s="77"/>
      <c r="G600" s="9"/>
      <c r="H600" s="27"/>
      <c r="I600" s="213"/>
      <c r="J600" s="209"/>
      <c r="K600" s="91"/>
      <c r="L600" s="189"/>
      <c r="M600" s="215"/>
      <c r="N600" s="423"/>
    </row>
    <row r="601" spans="1:14" ht="12.75">
      <c r="A601" s="29">
        <v>439</v>
      </c>
      <c r="B601" s="33">
        <v>5169</v>
      </c>
      <c r="C601" s="33">
        <v>3721</v>
      </c>
      <c r="D601" s="33"/>
      <c r="E601" s="68" t="s">
        <v>1101</v>
      </c>
      <c r="G601" s="9"/>
      <c r="H601" s="27"/>
      <c r="I601" s="213"/>
      <c r="J601" s="209"/>
      <c r="K601" s="91"/>
      <c r="L601" s="214">
        <v>0</v>
      </c>
      <c r="M601" s="215">
        <v>0</v>
      </c>
      <c r="N601" s="423">
        <v>130</v>
      </c>
    </row>
    <row r="602" spans="1:14" ht="12.75">
      <c r="A602" s="29">
        <v>439</v>
      </c>
      <c r="B602" s="33">
        <v>5169</v>
      </c>
      <c r="C602" s="33">
        <v>3722</v>
      </c>
      <c r="D602" s="33"/>
      <c r="E602" s="68" t="s">
        <v>1100</v>
      </c>
      <c r="G602" s="9"/>
      <c r="H602" s="27"/>
      <c r="I602" s="213"/>
      <c r="J602" s="209"/>
      <c r="K602" s="91"/>
      <c r="L602" s="214">
        <v>6900</v>
      </c>
      <c r="M602" s="215">
        <v>6485.9</v>
      </c>
      <c r="N602" s="423">
        <v>6148</v>
      </c>
    </row>
    <row r="603" spans="1:14" ht="12.75">
      <c r="A603" s="29">
        <v>439</v>
      </c>
      <c r="B603" s="33">
        <v>5139</v>
      </c>
      <c r="C603" s="33">
        <v>3722</v>
      </c>
      <c r="D603" s="33"/>
      <c r="E603" s="212" t="s">
        <v>1133</v>
      </c>
      <c r="G603" s="9"/>
      <c r="H603" s="27"/>
      <c r="I603" s="213"/>
      <c r="J603" s="209"/>
      <c r="K603" s="91"/>
      <c r="L603" s="214">
        <v>100</v>
      </c>
      <c r="M603" s="215">
        <v>94</v>
      </c>
      <c r="N603" s="423">
        <v>87</v>
      </c>
    </row>
    <row r="604" spans="1:14" ht="12.75">
      <c r="A604" s="29">
        <v>439</v>
      </c>
      <c r="B604" s="33">
        <v>5169</v>
      </c>
      <c r="C604" s="33">
        <v>3723</v>
      </c>
      <c r="D604" s="33"/>
      <c r="E604" s="189" t="s">
        <v>1131</v>
      </c>
      <c r="G604" s="9"/>
      <c r="H604" s="27"/>
      <c r="I604" s="213"/>
      <c r="J604" s="209"/>
      <c r="K604" s="91"/>
      <c r="L604" s="214">
        <v>0</v>
      </c>
      <c r="M604" s="215">
        <v>0</v>
      </c>
      <c r="N604" s="423">
        <v>140</v>
      </c>
    </row>
    <row r="605" spans="1:14" ht="12.75">
      <c r="A605" s="29">
        <v>439</v>
      </c>
      <c r="B605" s="33">
        <v>5169</v>
      </c>
      <c r="C605" s="33">
        <v>3729</v>
      </c>
      <c r="D605" s="33"/>
      <c r="E605" s="68" t="s">
        <v>884</v>
      </c>
      <c r="G605" s="9"/>
      <c r="H605" s="27"/>
      <c r="I605" s="213"/>
      <c r="J605" s="209"/>
      <c r="K605" s="91"/>
      <c r="L605" s="214">
        <v>0</v>
      </c>
      <c r="M605" s="215">
        <v>0</v>
      </c>
      <c r="N605" s="423">
        <v>150</v>
      </c>
    </row>
    <row r="606" spans="1:14" ht="12.75">
      <c r="A606" s="97">
        <v>462</v>
      </c>
      <c r="B606" s="33">
        <v>5169</v>
      </c>
      <c r="C606" s="33">
        <v>3722</v>
      </c>
      <c r="D606" s="33"/>
      <c r="E606" s="68" t="s">
        <v>882</v>
      </c>
      <c r="G606" s="9"/>
      <c r="H606" s="27"/>
      <c r="I606" s="213"/>
      <c r="J606" s="209"/>
      <c r="K606" s="91"/>
      <c r="L606" s="214">
        <v>0</v>
      </c>
      <c r="M606" s="215">
        <v>0</v>
      </c>
      <c r="N606" s="423">
        <v>500</v>
      </c>
    </row>
    <row r="607" spans="1:14" ht="12.75">
      <c r="A607" s="97">
        <v>462</v>
      </c>
      <c r="B607" s="33">
        <v>5139</v>
      </c>
      <c r="C607" s="33">
        <v>3722</v>
      </c>
      <c r="D607" s="33"/>
      <c r="E607" s="68" t="s">
        <v>1132</v>
      </c>
      <c r="G607" s="9"/>
      <c r="H607" s="27"/>
      <c r="I607" s="213"/>
      <c r="J607" s="209"/>
      <c r="K607" s="91"/>
      <c r="L607" s="214">
        <v>0</v>
      </c>
      <c r="M607" s="215">
        <v>0</v>
      </c>
      <c r="N607" s="423">
        <v>81</v>
      </c>
    </row>
    <row r="608" spans="1:14" ht="12.75">
      <c r="A608" s="97">
        <v>463</v>
      </c>
      <c r="B608" s="33">
        <v>5169</v>
      </c>
      <c r="C608" s="33">
        <v>3722</v>
      </c>
      <c r="D608" s="33"/>
      <c r="E608" s="68" t="s">
        <v>885</v>
      </c>
      <c r="G608" s="9"/>
      <c r="H608" s="27"/>
      <c r="I608" s="213"/>
      <c r="J608" s="209"/>
      <c r="K608" s="91"/>
      <c r="L608" s="214">
        <v>0</v>
      </c>
      <c r="M608" s="215">
        <v>0</v>
      </c>
      <c r="N608" s="423">
        <v>868</v>
      </c>
    </row>
    <row r="609" spans="1:14" ht="12.75">
      <c r="A609" s="97"/>
      <c r="B609" s="33"/>
      <c r="C609" s="33"/>
      <c r="D609" s="33"/>
      <c r="E609" s="77" t="s">
        <v>883</v>
      </c>
      <c r="G609" s="10"/>
      <c r="H609" s="27"/>
      <c r="I609" s="213"/>
      <c r="J609" s="209"/>
      <c r="K609" s="91"/>
      <c r="L609" s="216">
        <f>SUM(L601:L608)</f>
        <v>7000</v>
      </c>
      <c r="M609" s="217">
        <f>SUM(M601:M608)</f>
        <v>6579.9</v>
      </c>
      <c r="N609" s="421">
        <f>SUM(N601:N608)</f>
        <v>8104</v>
      </c>
    </row>
    <row r="610" spans="9:14" ht="2.25" customHeight="1">
      <c r="I610" s="90"/>
      <c r="J610" s="207"/>
      <c r="K610" s="227"/>
      <c r="L610" s="90"/>
      <c r="M610" s="207"/>
      <c r="N610" s="427"/>
    </row>
    <row r="611" spans="1:14" ht="13.5" customHeight="1">
      <c r="A611" s="33">
        <v>440</v>
      </c>
      <c r="B611" s="33">
        <v>5137</v>
      </c>
      <c r="C611" s="11">
        <v>1014</v>
      </c>
      <c r="D611" s="11"/>
      <c r="E611" s="11" t="s">
        <v>398</v>
      </c>
      <c r="I611" s="90"/>
      <c r="J611" s="207"/>
      <c r="K611" s="227"/>
      <c r="L611" s="189">
        <v>35</v>
      </c>
      <c r="M611" s="215">
        <v>34.74</v>
      </c>
      <c r="N611" s="423">
        <v>20</v>
      </c>
    </row>
    <row r="612" spans="1:14" ht="12.75">
      <c r="A612" s="29">
        <v>440</v>
      </c>
      <c r="B612" s="33">
        <v>5139</v>
      </c>
      <c r="C612" s="33">
        <v>1014</v>
      </c>
      <c r="D612" s="33"/>
      <c r="E612" s="68" t="s">
        <v>271</v>
      </c>
      <c r="G612" s="10"/>
      <c r="H612" s="27"/>
      <c r="I612" s="213"/>
      <c r="J612" s="209"/>
      <c r="K612" s="91"/>
      <c r="L612" s="119">
        <v>100</v>
      </c>
      <c r="M612" s="220">
        <v>62.5</v>
      </c>
      <c r="N612" s="424">
        <v>130</v>
      </c>
    </row>
    <row r="613" spans="1:14" ht="12.75">
      <c r="A613" s="29">
        <v>440</v>
      </c>
      <c r="B613" s="33">
        <v>5151</v>
      </c>
      <c r="C613" s="33">
        <v>1014</v>
      </c>
      <c r="D613" s="33"/>
      <c r="E613" s="68" t="s">
        <v>333</v>
      </c>
      <c r="G613" s="10"/>
      <c r="H613" s="27"/>
      <c r="I613" s="213"/>
      <c r="J613" s="209"/>
      <c r="K613" s="91"/>
      <c r="L613" s="119">
        <v>40</v>
      </c>
      <c r="M613" s="220">
        <v>0</v>
      </c>
      <c r="N613" s="424">
        <v>40</v>
      </c>
    </row>
    <row r="614" spans="1:14" ht="12.75">
      <c r="A614" s="29">
        <v>440</v>
      </c>
      <c r="B614" s="33">
        <v>5154</v>
      </c>
      <c r="C614" s="33">
        <v>1014</v>
      </c>
      <c r="D614" s="33"/>
      <c r="E614" s="68" t="s">
        <v>292</v>
      </c>
      <c r="G614" s="10"/>
      <c r="H614" s="27"/>
      <c r="I614" s="213"/>
      <c r="J614" s="209"/>
      <c r="K614" s="91"/>
      <c r="L614" s="119">
        <v>115</v>
      </c>
      <c r="M614" s="220">
        <v>88.1</v>
      </c>
      <c r="N614" s="424">
        <v>120</v>
      </c>
    </row>
    <row r="615" spans="1:14" ht="12.75">
      <c r="A615" s="29">
        <v>440</v>
      </c>
      <c r="B615" s="33">
        <v>5169</v>
      </c>
      <c r="C615" s="33">
        <v>1014</v>
      </c>
      <c r="D615" s="33"/>
      <c r="E615" s="68" t="s">
        <v>294</v>
      </c>
      <c r="G615" s="10"/>
      <c r="H615" s="27"/>
      <c r="I615" s="213"/>
      <c r="J615" s="209"/>
      <c r="K615" s="91"/>
      <c r="L615" s="119">
        <v>576</v>
      </c>
      <c r="M615" s="220">
        <v>525.4</v>
      </c>
      <c r="N615" s="424">
        <v>560</v>
      </c>
    </row>
    <row r="616" spans="1:14" ht="12.75">
      <c r="A616" s="97">
        <v>440</v>
      </c>
      <c r="B616" s="97"/>
      <c r="C616" s="97"/>
      <c r="D616" s="97"/>
      <c r="E616" s="77" t="s">
        <v>621</v>
      </c>
      <c r="F616" s="5"/>
      <c r="G616" s="9"/>
      <c r="H616" s="58"/>
      <c r="I616" s="213"/>
      <c r="J616" s="209"/>
      <c r="K616" s="91"/>
      <c r="L616" s="228">
        <f>SUM(L611:L615)</f>
        <v>866</v>
      </c>
      <c r="M616" s="221">
        <f>SUM(M611:M615)</f>
        <v>710.74</v>
      </c>
      <c r="N616" s="422">
        <f>SUM(N611:N615)</f>
        <v>870</v>
      </c>
    </row>
    <row r="617" spans="1:14" ht="3.75" customHeight="1">
      <c r="A617" s="97"/>
      <c r="B617" s="97"/>
      <c r="C617" s="97"/>
      <c r="D617" s="97"/>
      <c r="E617" s="77"/>
      <c r="F617" s="5"/>
      <c r="G617" s="9"/>
      <c r="H617" s="4"/>
      <c r="I617" s="213"/>
      <c r="J617" s="209"/>
      <c r="K617" s="91"/>
      <c r="L617" s="259"/>
      <c r="M617" s="245"/>
      <c r="N617" s="432"/>
    </row>
    <row r="618" spans="1:14" ht="12.75">
      <c r="A618" s="97">
        <v>441</v>
      </c>
      <c r="B618" s="33">
        <v>1332</v>
      </c>
      <c r="C618" s="33"/>
      <c r="D618" s="33"/>
      <c r="E618" s="77" t="s">
        <v>217</v>
      </c>
      <c r="F618" s="39"/>
      <c r="G618" s="12"/>
      <c r="H618" s="12"/>
      <c r="I618" s="216">
        <v>10</v>
      </c>
      <c r="J618" s="217">
        <v>2.2</v>
      </c>
      <c r="K618" s="421">
        <v>5</v>
      </c>
      <c r="L618" s="90"/>
      <c r="M618" s="207"/>
      <c r="N618" s="427"/>
    </row>
    <row r="619" spans="1:14" ht="12.75">
      <c r="A619" s="97">
        <v>442</v>
      </c>
      <c r="B619" s="33">
        <v>2210</v>
      </c>
      <c r="C619" s="33">
        <v>3769</v>
      </c>
      <c r="D619" s="33"/>
      <c r="E619" s="77" t="s">
        <v>218</v>
      </c>
      <c r="F619" s="39"/>
      <c r="G619" s="12"/>
      <c r="H619" s="10"/>
      <c r="I619" s="248">
        <v>200</v>
      </c>
      <c r="J619" s="249">
        <v>58.5</v>
      </c>
      <c r="K619" s="438">
        <v>170</v>
      </c>
      <c r="L619" s="90"/>
      <c r="M619" s="207"/>
      <c r="N619" s="427"/>
    </row>
    <row r="620" spans="1:14" ht="12.75">
      <c r="A620" s="97">
        <v>442</v>
      </c>
      <c r="B620" s="33">
        <v>2324</v>
      </c>
      <c r="C620" s="33">
        <v>3769</v>
      </c>
      <c r="D620" s="33"/>
      <c r="E620" s="77" t="s">
        <v>539</v>
      </c>
      <c r="F620" s="4"/>
      <c r="G620" s="31"/>
      <c r="H620" s="10"/>
      <c r="I620" s="248">
        <v>0</v>
      </c>
      <c r="J620" s="249">
        <v>0.4</v>
      </c>
      <c r="K620" s="438">
        <v>1</v>
      </c>
      <c r="L620" s="90"/>
      <c r="M620" s="207"/>
      <c r="N620" s="427"/>
    </row>
    <row r="621" spans="1:14" ht="12.75">
      <c r="A621" s="97">
        <v>443</v>
      </c>
      <c r="B621" s="33">
        <v>2139</v>
      </c>
      <c r="C621" s="33">
        <v>3722</v>
      </c>
      <c r="D621" s="33"/>
      <c r="E621" s="77" t="s">
        <v>439</v>
      </c>
      <c r="G621" s="31"/>
      <c r="H621" s="10"/>
      <c r="I621" s="216">
        <v>4200</v>
      </c>
      <c r="J621" s="217">
        <v>1143.74</v>
      </c>
      <c r="K621" s="421">
        <v>3200</v>
      </c>
      <c r="L621" s="90"/>
      <c r="M621" s="207"/>
      <c r="N621" s="427"/>
    </row>
    <row r="622" spans="1:14" ht="12.75">
      <c r="A622" s="97">
        <v>444</v>
      </c>
      <c r="B622" s="33">
        <v>2343</v>
      </c>
      <c r="C622" s="33">
        <v>2119</v>
      </c>
      <c r="D622" s="33"/>
      <c r="E622" s="77" t="s">
        <v>219</v>
      </c>
      <c r="F622" s="39"/>
      <c r="G622" s="12"/>
      <c r="H622" s="11"/>
      <c r="I622" s="187">
        <v>15</v>
      </c>
      <c r="J622" s="217">
        <v>14.5</v>
      </c>
      <c r="K622" s="421">
        <v>15</v>
      </c>
      <c r="L622" s="90"/>
      <c r="M622" s="207"/>
      <c r="N622" s="427"/>
    </row>
    <row r="623" spans="1:14" ht="12.75">
      <c r="A623" s="97">
        <v>445</v>
      </c>
      <c r="B623" s="33">
        <v>1361</v>
      </c>
      <c r="C623" s="33"/>
      <c r="D623" s="33"/>
      <c r="E623" s="187" t="s">
        <v>802</v>
      </c>
      <c r="F623" s="11"/>
      <c r="G623" s="12"/>
      <c r="H623" s="11"/>
      <c r="I623" s="187">
        <v>250</v>
      </c>
      <c r="J623" s="217">
        <v>290.4</v>
      </c>
      <c r="K623" s="421">
        <v>290</v>
      </c>
      <c r="L623" s="90"/>
      <c r="M623" s="207"/>
      <c r="N623" s="427"/>
    </row>
    <row r="624" spans="1:14" ht="12.75">
      <c r="A624" s="97">
        <v>446</v>
      </c>
      <c r="B624" s="33">
        <v>1361</v>
      </c>
      <c r="C624" s="33"/>
      <c r="D624" s="33"/>
      <c r="E624" s="77" t="s">
        <v>631</v>
      </c>
      <c r="F624" s="39"/>
      <c r="G624" s="12"/>
      <c r="I624" s="187">
        <v>110</v>
      </c>
      <c r="J624" s="217">
        <v>138.3</v>
      </c>
      <c r="K624" s="421">
        <v>150</v>
      </c>
      <c r="L624" s="90"/>
      <c r="M624" s="207"/>
      <c r="N624" s="427"/>
    </row>
    <row r="625" spans="1:14" ht="12.75">
      <c r="A625" s="97">
        <v>447</v>
      </c>
      <c r="B625" s="33">
        <v>1334</v>
      </c>
      <c r="C625" s="33"/>
      <c r="D625" s="33"/>
      <c r="E625" s="77" t="s">
        <v>1102</v>
      </c>
      <c r="F625" s="39"/>
      <c r="G625" s="12"/>
      <c r="I625" s="187">
        <v>1</v>
      </c>
      <c r="J625" s="217">
        <v>5.28</v>
      </c>
      <c r="K625" s="421">
        <v>5</v>
      </c>
      <c r="L625" s="90"/>
      <c r="M625" s="207"/>
      <c r="N625" s="427"/>
    </row>
    <row r="626" spans="1:14" ht="12.75">
      <c r="A626" s="97">
        <v>448</v>
      </c>
      <c r="B626" s="33">
        <v>2111</v>
      </c>
      <c r="C626" s="33">
        <v>1014</v>
      </c>
      <c r="D626" s="33"/>
      <c r="E626" s="187" t="s">
        <v>461</v>
      </c>
      <c r="F626" s="39"/>
      <c r="G626" s="12"/>
      <c r="I626" s="187">
        <v>60</v>
      </c>
      <c r="J626" s="217">
        <v>43.8</v>
      </c>
      <c r="K626" s="421">
        <v>60</v>
      </c>
      <c r="L626" s="90"/>
      <c r="M626" s="207"/>
      <c r="N626" s="427"/>
    </row>
    <row r="627" spans="1:14" ht="12.75">
      <c r="A627" s="97">
        <v>452</v>
      </c>
      <c r="B627" s="33">
        <v>2321</v>
      </c>
      <c r="C627" s="33">
        <v>1014</v>
      </c>
      <c r="D627" s="33"/>
      <c r="E627" s="77" t="s">
        <v>254</v>
      </c>
      <c r="F627" s="11"/>
      <c r="G627" s="12"/>
      <c r="H627" s="11"/>
      <c r="I627" s="187">
        <v>45</v>
      </c>
      <c r="J627" s="217">
        <v>41.4</v>
      </c>
      <c r="K627" s="421">
        <v>50</v>
      </c>
      <c r="L627" s="90"/>
      <c r="M627" s="207"/>
      <c r="N627" s="427"/>
    </row>
    <row r="628" spans="1:14" ht="12.75">
      <c r="A628" s="165">
        <v>453</v>
      </c>
      <c r="B628" s="35">
        <v>2131</v>
      </c>
      <c r="C628" s="35">
        <v>1099</v>
      </c>
      <c r="D628" s="35"/>
      <c r="E628" s="89" t="s">
        <v>530</v>
      </c>
      <c r="F628" s="4"/>
      <c r="G628" s="9"/>
      <c r="H628" s="4"/>
      <c r="I628" s="254">
        <v>0</v>
      </c>
      <c r="J628" s="247">
        <v>20.7</v>
      </c>
      <c r="K628" s="430">
        <v>20</v>
      </c>
      <c r="L628" s="90"/>
      <c r="M628" s="207"/>
      <c r="N628" s="427"/>
    </row>
    <row r="629" spans="1:14" ht="3" customHeight="1">
      <c r="A629" s="165"/>
      <c r="B629" s="35"/>
      <c r="C629" s="35"/>
      <c r="D629" s="35"/>
      <c r="E629" s="89"/>
      <c r="F629" s="4"/>
      <c r="G629" s="9"/>
      <c r="H629" s="4"/>
      <c r="I629" s="254"/>
      <c r="J629" s="247"/>
      <c r="K629" s="430"/>
      <c r="L629" s="90"/>
      <c r="M629" s="207"/>
      <c r="N629" s="427"/>
    </row>
    <row r="630" spans="1:14" ht="12.75">
      <c r="A630" s="154">
        <v>454</v>
      </c>
      <c r="B630" s="35">
        <v>4122</v>
      </c>
      <c r="C630" s="35"/>
      <c r="D630" s="35">
        <v>115</v>
      </c>
      <c r="E630" s="255" t="s">
        <v>611</v>
      </c>
      <c r="F630" s="4"/>
      <c r="G630" s="9"/>
      <c r="H630" s="4"/>
      <c r="I630" s="187">
        <v>453</v>
      </c>
      <c r="J630" s="217">
        <v>453.95</v>
      </c>
      <c r="K630" s="421">
        <v>0</v>
      </c>
      <c r="L630" s="90"/>
      <c r="M630" s="207"/>
      <c r="N630" s="427"/>
    </row>
    <row r="631" spans="1:14" ht="12.75">
      <c r="A631" s="154">
        <v>454</v>
      </c>
      <c r="B631" s="35">
        <v>4116</v>
      </c>
      <c r="C631" s="35"/>
      <c r="D631" s="35">
        <v>29008</v>
      </c>
      <c r="E631" s="255" t="s">
        <v>611</v>
      </c>
      <c r="F631" s="4"/>
      <c r="G631" s="9"/>
      <c r="H631" s="4"/>
      <c r="I631" s="187">
        <v>220</v>
      </c>
      <c r="J631" s="217">
        <v>220</v>
      </c>
      <c r="K631" s="421">
        <v>0</v>
      </c>
      <c r="L631" s="90"/>
      <c r="M631" s="207"/>
      <c r="N631" s="427"/>
    </row>
    <row r="632" spans="1:14" ht="12.75">
      <c r="A632" s="154">
        <v>454</v>
      </c>
      <c r="B632" s="35">
        <v>5212</v>
      </c>
      <c r="C632" s="35">
        <v>1036</v>
      </c>
      <c r="D632" s="35">
        <v>29008</v>
      </c>
      <c r="E632" s="308" t="s">
        <v>619</v>
      </c>
      <c r="F632" s="114"/>
      <c r="G632" s="96"/>
      <c r="H632" s="114"/>
      <c r="I632" s="378"/>
      <c r="J632" s="378"/>
      <c r="K632" s="412"/>
      <c r="L632" s="189">
        <v>17</v>
      </c>
      <c r="M632" s="215">
        <v>17.26</v>
      </c>
      <c r="N632" s="423">
        <v>0</v>
      </c>
    </row>
    <row r="633" spans="1:14" ht="12.75">
      <c r="A633" s="154">
        <v>454</v>
      </c>
      <c r="B633" s="35">
        <v>5213</v>
      </c>
      <c r="C633" s="35">
        <v>1036</v>
      </c>
      <c r="D633" s="35">
        <v>29008</v>
      </c>
      <c r="E633" s="379" t="s">
        <v>618</v>
      </c>
      <c r="F633" s="380"/>
      <c r="G633" s="381"/>
      <c r="H633" s="380"/>
      <c r="I633" s="382"/>
      <c r="J633" s="382"/>
      <c r="K633" s="413"/>
      <c r="L633" s="189">
        <v>203</v>
      </c>
      <c r="M633" s="215">
        <v>202.78</v>
      </c>
      <c r="N633" s="423">
        <v>0</v>
      </c>
    </row>
    <row r="634" spans="1:14" ht="12.75">
      <c r="A634" s="154">
        <v>454</v>
      </c>
      <c r="B634" s="35">
        <v>5213</v>
      </c>
      <c r="C634" s="35">
        <v>1036</v>
      </c>
      <c r="D634" s="35">
        <v>115</v>
      </c>
      <c r="E634" s="379" t="s">
        <v>618</v>
      </c>
      <c r="F634" s="380"/>
      <c r="G634" s="381"/>
      <c r="H634" s="380"/>
      <c r="I634" s="382"/>
      <c r="J634" s="382"/>
      <c r="K634" s="413"/>
      <c r="L634" s="189">
        <v>416</v>
      </c>
      <c r="M634" s="215">
        <v>208.59</v>
      </c>
      <c r="N634" s="423">
        <v>0</v>
      </c>
    </row>
    <row r="635" spans="1:14" ht="12.75">
      <c r="A635" s="154">
        <v>454</v>
      </c>
      <c r="B635" s="35">
        <v>5212</v>
      </c>
      <c r="C635" s="35">
        <v>1036</v>
      </c>
      <c r="D635" s="35">
        <v>115</v>
      </c>
      <c r="E635" s="379" t="s">
        <v>619</v>
      </c>
      <c r="F635" s="380"/>
      <c r="G635" s="381"/>
      <c r="H635" s="380"/>
      <c r="I635" s="382"/>
      <c r="J635" s="382"/>
      <c r="K635" s="413"/>
      <c r="L635" s="189">
        <v>37</v>
      </c>
      <c r="M635" s="215">
        <v>245.36</v>
      </c>
      <c r="N635" s="423">
        <v>0</v>
      </c>
    </row>
    <row r="636" spans="1:14" ht="12.75">
      <c r="A636" s="154">
        <v>454</v>
      </c>
      <c r="B636" s="35"/>
      <c r="C636" s="35"/>
      <c r="D636" s="35"/>
      <c r="E636" s="89" t="s">
        <v>146</v>
      </c>
      <c r="F636" s="4"/>
      <c r="G636" s="9"/>
      <c r="H636" s="4"/>
      <c r="I636" s="77">
        <f>SUM(I630:I635)</f>
        <v>673</v>
      </c>
      <c r="J636" s="527">
        <f>SUM(J630:J635)</f>
        <v>673.95</v>
      </c>
      <c r="K636" s="528">
        <f>SUM(K630:K635)</f>
        <v>0</v>
      </c>
      <c r="L636" s="187">
        <f>SUM(L632:L635)</f>
        <v>673</v>
      </c>
      <c r="M636" s="217">
        <f>SUM(M632:M635)</f>
        <v>673.99</v>
      </c>
      <c r="N636" s="421">
        <f>SUM(N632:N635)</f>
        <v>0</v>
      </c>
    </row>
    <row r="637" spans="1:14" ht="2.25" customHeight="1">
      <c r="A637" s="154"/>
      <c r="B637" s="35"/>
      <c r="C637" s="35"/>
      <c r="D637" s="35"/>
      <c r="E637" s="89"/>
      <c r="F637" s="4"/>
      <c r="G637" s="9"/>
      <c r="H637" s="4"/>
      <c r="I637" s="77"/>
      <c r="J637" s="527"/>
      <c r="K637" s="528"/>
      <c r="L637" s="241"/>
      <c r="M637" s="242"/>
      <c r="N637" s="429"/>
    </row>
    <row r="638" spans="1:14" ht="12.75">
      <c r="A638" s="154">
        <v>455</v>
      </c>
      <c r="B638" s="35">
        <v>4116</v>
      </c>
      <c r="C638" s="35"/>
      <c r="D638" s="35">
        <v>29004</v>
      </c>
      <c r="E638" s="308" t="s">
        <v>925</v>
      </c>
      <c r="F638" s="4"/>
      <c r="G638" s="9"/>
      <c r="H638" s="4"/>
      <c r="I638" s="68">
        <v>63</v>
      </c>
      <c r="J638" s="68">
        <v>62.9</v>
      </c>
      <c r="K638" s="529">
        <v>0</v>
      </c>
      <c r="L638" s="241"/>
      <c r="M638" s="242"/>
      <c r="N638" s="429"/>
    </row>
    <row r="639" spans="1:14" ht="12.75">
      <c r="A639" s="154">
        <v>455</v>
      </c>
      <c r="B639" s="35">
        <v>5213</v>
      </c>
      <c r="C639" s="35">
        <v>1037</v>
      </c>
      <c r="D639" s="35">
        <v>29004</v>
      </c>
      <c r="E639" s="308" t="s">
        <v>926</v>
      </c>
      <c r="F639" s="4"/>
      <c r="G639" s="9"/>
      <c r="H639" s="4"/>
      <c r="K639" s="10"/>
      <c r="L639" s="255">
        <v>63</v>
      </c>
      <c r="M639" s="256">
        <v>0</v>
      </c>
      <c r="N639" s="442">
        <v>0</v>
      </c>
    </row>
    <row r="640" spans="1:14" ht="12.75">
      <c r="A640" s="165">
        <v>455</v>
      </c>
      <c r="B640" s="35"/>
      <c r="C640" s="35"/>
      <c r="D640" s="35"/>
      <c r="E640" s="89" t="s">
        <v>146</v>
      </c>
      <c r="F640" s="4"/>
      <c r="G640" s="9"/>
      <c r="H640" s="4"/>
      <c r="I640" s="77">
        <f aca="true" t="shared" si="2" ref="I640:N640">SUM(I638:I639)</f>
        <v>63</v>
      </c>
      <c r="J640" s="77">
        <f t="shared" si="2"/>
        <v>62.9</v>
      </c>
      <c r="K640" s="528">
        <f t="shared" si="2"/>
        <v>0</v>
      </c>
      <c r="L640" s="187">
        <f t="shared" si="2"/>
        <v>63</v>
      </c>
      <c r="M640" s="217">
        <f t="shared" si="2"/>
        <v>0</v>
      </c>
      <c r="N640" s="421">
        <f t="shared" si="2"/>
        <v>0</v>
      </c>
    </row>
    <row r="641" spans="1:14" ht="12.75">
      <c r="A641" s="97">
        <v>459</v>
      </c>
      <c r="B641" s="33">
        <v>4113</v>
      </c>
      <c r="C641" s="33"/>
      <c r="D641" s="33">
        <v>90190</v>
      </c>
      <c r="E641" s="187" t="s">
        <v>531</v>
      </c>
      <c r="F641" s="11"/>
      <c r="G641" s="12"/>
      <c r="H641" s="11"/>
      <c r="I641" s="455">
        <v>11</v>
      </c>
      <c r="J641" s="249">
        <v>11.45</v>
      </c>
      <c r="K641" s="438">
        <v>0</v>
      </c>
      <c r="L641" s="90"/>
      <c r="M641" s="207"/>
      <c r="N641" s="427"/>
    </row>
    <row r="642" spans="1:14" ht="12.75">
      <c r="A642" s="97">
        <v>460</v>
      </c>
      <c r="B642" s="33">
        <v>2329</v>
      </c>
      <c r="C642" s="33">
        <v>6171</v>
      </c>
      <c r="D642" s="33"/>
      <c r="E642" s="77" t="s">
        <v>529</v>
      </c>
      <c r="F642" s="11"/>
      <c r="G642" s="12"/>
      <c r="H642" s="11"/>
      <c r="I642" s="187">
        <v>0</v>
      </c>
      <c r="J642" s="217">
        <v>8.41</v>
      </c>
      <c r="K642" s="421">
        <v>0</v>
      </c>
      <c r="L642" s="90"/>
      <c r="M642" s="207"/>
      <c r="N642" s="427"/>
    </row>
    <row r="643" spans="1:14" ht="14.25" customHeight="1">
      <c r="A643" s="97">
        <v>461</v>
      </c>
      <c r="B643" s="33">
        <v>1361</v>
      </c>
      <c r="C643" s="33"/>
      <c r="D643" s="33"/>
      <c r="E643" s="187" t="s">
        <v>681</v>
      </c>
      <c r="F643" s="11"/>
      <c r="G643" s="12"/>
      <c r="H643" s="11"/>
      <c r="I643" s="187">
        <v>0</v>
      </c>
      <c r="J643" s="217">
        <v>0</v>
      </c>
      <c r="K643" s="421">
        <v>1</v>
      </c>
      <c r="L643" s="90"/>
      <c r="M643" s="207"/>
      <c r="N643" s="427"/>
    </row>
    <row r="644" spans="1:14" ht="12.75">
      <c r="A644" s="29">
        <v>905</v>
      </c>
      <c r="B644" s="29">
        <v>4113</v>
      </c>
      <c r="C644" s="29"/>
      <c r="D644" s="29">
        <v>90104</v>
      </c>
      <c r="E644" s="68" t="s">
        <v>583</v>
      </c>
      <c r="F644" s="68"/>
      <c r="G644" s="312"/>
      <c r="H644" s="68"/>
      <c r="I644" s="189">
        <v>894</v>
      </c>
      <c r="J644" s="215">
        <v>0</v>
      </c>
      <c r="K644" s="423">
        <v>0</v>
      </c>
      <c r="L644" s="90"/>
      <c r="M644" s="207"/>
      <c r="N644" s="427"/>
    </row>
    <row r="645" spans="1:14" ht="12.75">
      <c r="A645" s="154">
        <v>905</v>
      </c>
      <c r="B645" s="35">
        <v>5169</v>
      </c>
      <c r="C645" s="35">
        <v>3745</v>
      </c>
      <c r="D645" s="35"/>
      <c r="E645" s="308" t="s">
        <v>667</v>
      </c>
      <c r="F645" s="4"/>
      <c r="G645" s="9"/>
      <c r="H645" s="4"/>
      <c r="I645" s="213"/>
      <c r="J645" s="209"/>
      <c r="K645" s="91"/>
      <c r="L645" s="214">
        <v>1194</v>
      </c>
      <c r="M645" s="256">
        <v>0</v>
      </c>
      <c r="N645" s="442">
        <v>0</v>
      </c>
    </row>
    <row r="646" spans="1:14" ht="13.5" thickBot="1">
      <c r="A646" s="97">
        <v>905</v>
      </c>
      <c r="B646" s="33"/>
      <c r="C646" s="33"/>
      <c r="D646" s="55"/>
      <c r="E646" s="191" t="s">
        <v>803</v>
      </c>
      <c r="F646" s="86"/>
      <c r="G646" s="138"/>
      <c r="H646" s="86"/>
      <c r="I646" s="117">
        <f>SUM(I644:I645)</f>
        <v>894</v>
      </c>
      <c r="J646" s="221">
        <f>SUM(J644:J645)</f>
        <v>0</v>
      </c>
      <c r="K646" s="422">
        <v>0</v>
      </c>
      <c r="L646" s="216">
        <f>SUM(L644:L645)</f>
        <v>1194</v>
      </c>
      <c r="M646" s="221">
        <f>SUM(M644:M645)</f>
        <v>0</v>
      </c>
      <c r="N646" s="422">
        <f>SUM(N644:N645)</f>
        <v>0</v>
      </c>
    </row>
    <row r="647" spans="1:14" ht="13.5" thickBot="1">
      <c r="A647" s="6"/>
      <c r="B647" s="6"/>
      <c r="C647" s="6"/>
      <c r="D647" s="6"/>
      <c r="E647" s="26" t="s">
        <v>220</v>
      </c>
      <c r="F647" s="102"/>
      <c r="G647" s="105"/>
      <c r="H647" s="180"/>
      <c r="I647" s="231">
        <f>SUM(I646+I642+I641+I628+I627+I626+I625+I624+I623+I622+I621+I620+I619+I618+I522+I643+I636+I640)</f>
        <v>6532</v>
      </c>
      <c r="J647" s="232">
        <f>SUM(J642+J641+J628+J627+J626+J625+J624+J620+J623+J622+J621+J619+J618+J646+J636+J643+J640)</f>
        <v>2515.9300000000003</v>
      </c>
      <c r="K647" s="231">
        <f>SUM(K642+K641+K628+K627+K626+K625+K624+K620+K623+K622+K621+K619+K618+K646+K636+K643+K640)</f>
        <v>3967</v>
      </c>
      <c r="L647" s="233">
        <f>SUM(L646+L616+L609+L599+L595+L589+L587+L586+L584+L578+L574+L572+L568+L636+L640)</f>
        <v>14844</v>
      </c>
      <c r="M647" s="234">
        <f>SUM(M616+M609+M599+M595+M589+M587+M586+M584+M578+M574+M572+M568+M646+M636+M640)</f>
        <v>11788.39</v>
      </c>
      <c r="N647" s="233">
        <f>SUM(N616+N609+N599+N595+N589+N587+N586+N584+N578+N574+N572+N568+N646+N636+N640)</f>
        <v>14049</v>
      </c>
    </row>
    <row r="648" spans="1:14" ht="3.75" customHeight="1" thickBot="1">
      <c r="A648" s="36"/>
      <c r="B648" s="36"/>
      <c r="C648" s="36"/>
      <c r="D648" s="36"/>
      <c r="E648" s="63"/>
      <c r="F648" s="4"/>
      <c r="G648" s="6"/>
      <c r="I648" s="90"/>
      <c r="J648" s="207"/>
      <c r="K648" s="227"/>
      <c r="L648" s="90"/>
      <c r="M648" s="207"/>
      <c r="N648" s="227"/>
    </row>
    <row r="649" spans="1:14" ht="13.5" thickBot="1">
      <c r="A649" s="7">
        <v>9</v>
      </c>
      <c r="B649" s="65"/>
      <c r="C649" s="65"/>
      <c r="D649" s="65"/>
      <c r="E649" s="466" t="s">
        <v>221</v>
      </c>
      <c r="F649" s="16"/>
      <c r="G649" s="64"/>
      <c r="H649" s="167"/>
      <c r="I649" s="252"/>
      <c r="J649" s="207"/>
      <c r="K649" s="227"/>
      <c r="L649" s="90"/>
      <c r="M649" s="207"/>
      <c r="N649" s="227"/>
    </row>
    <row r="650" spans="1:14" ht="13.5" thickBot="1">
      <c r="A650" s="34"/>
      <c r="B650" s="34"/>
      <c r="C650" s="34"/>
      <c r="D650" s="34"/>
      <c r="E650" s="100" t="s">
        <v>222</v>
      </c>
      <c r="G650" s="10"/>
      <c r="I650" s="90"/>
      <c r="J650" s="207"/>
      <c r="K650" s="227"/>
      <c r="L650" s="90"/>
      <c r="M650" s="207"/>
      <c r="N650" s="227"/>
    </row>
    <row r="651" spans="1:14" ht="12.75">
      <c r="A651" s="29">
        <v>478</v>
      </c>
      <c r="B651" s="33">
        <v>5331</v>
      </c>
      <c r="C651" s="33">
        <v>3111</v>
      </c>
      <c r="D651" s="33"/>
      <c r="E651" s="69" t="s">
        <v>334</v>
      </c>
      <c r="G651" s="10"/>
      <c r="H651" s="27"/>
      <c r="I651" s="213"/>
      <c r="J651" s="209"/>
      <c r="K651" s="91"/>
      <c r="L651" s="189">
        <v>674</v>
      </c>
      <c r="M651" s="215">
        <v>585</v>
      </c>
      <c r="N651" s="423">
        <v>788</v>
      </c>
    </row>
    <row r="652" spans="1:14" ht="12.75">
      <c r="A652" s="97">
        <v>478</v>
      </c>
      <c r="B652" s="33"/>
      <c r="C652" s="33"/>
      <c r="D652" s="33"/>
      <c r="E652" s="77" t="s">
        <v>381</v>
      </c>
      <c r="G652" s="10"/>
      <c r="H652" s="27"/>
      <c r="I652" s="213"/>
      <c r="J652" s="209"/>
      <c r="K652" s="91"/>
      <c r="L652" s="228">
        <f>SUM(L651:L651)</f>
        <v>674</v>
      </c>
      <c r="M652" s="221">
        <f>SUM(M651)</f>
        <v>585</v>
      </c>
      <c r="N652" s="422">
        <f>SUM(N651)</f>
        <v>788</v>
      </c>
    </row>
    <row r="653" spans="9:14" ht="3.75" customHeight="1">
      <c r="I653" s="90"/>
      <c r="J653" s="207"/>
      <c r="K653" s="227"/>
      <c r="L653" s="90"/>
      <c r="M653" s="207"/>
      <c r="N653" s="227"/>
    </row>
    <row r="654" spans="1:14" ht="12.75">
      <c r="A654" s="29">
        <v>479</v>
      </c>
      <c r="B654" s="33">
        <v>5331</v>
      </c>
      <c r="C654" s="33">
        <v>3111</v>
      </c>
      <c r="D654" s="33"/>
      <c r="E654" s="68" t="s">
        <v>336</v>
      </c>
      <c r="G654" s="10"/>
      <c r="H654" s="27"/>
      <c r="I654" s="213"/>
      <c r="J654" s="209"/>
      <c r="K654" s="91"/>
      <c r="L654" s="119">
        <v>369</v>
      </c>
      <c r="M654" s="220">
        <v>346</v>
      </c>
      <c r="N654" s="424">
        <v>500</v>
      </c>
    </row>
    <row r="655" spans="1:14" ht="12.75">
      <c r="A655" s="97">
        <v>479</v>
      </c>
      <c r="B655" s="33"/>
      <c r="C655" s="33"/>
      <c r="D655" s="33"/>
      <c r="E655" s="77" t="s">
        <v>382</v>
      </c>
      <c r="G655" s="10"/>
      <c r="H655" s="27"/>
      <c r="I655" s="213"/>
      <c r="J655" s="209"/>
      <c r="K655" s="91"/>
      <c r="L655" s="228">
        <f>SUM(L654:L654)</f>
        <v>369</v>
      </c>
      <c r="M655" s="221">
        <f>SUM(M654)</f>
        <v>346</v>
      </c>
      <c r="N655" s="422">
        <f>SUM(N654)</f>
        <v>500</v>
      </c>
    </row>
    <row r="656" spans="1:14" ht="3" customHeight="1">
      <c r="A656" s="97"/>
      <c r="B656" s="33"/>
      <c r="C656" s="33"/>
      <c r="D656" s="33"/>
      <c r="E656" s="68"/>
      <c r="G656" s="10"/>
      <c r="H656" s="27"/>
      <c r="I656" s="213"/>
      <c r="J656" s="209"/>
      <c r="K656" s="91"/>
      <c r="L656" s="119"/>
      <c r="M656" s="220"/>
      <c r="N656" s="424"/>
    </row>
    <row r="657" spans="1:14" ht="12.75">
      <c r="A657" s="29">
        <v>480</v>
      </c>
      <c r="B657" s="33">
        <v>5331</v>
      </c>
      <c r="C657" s="33">
        <v>3111</v>
      </c>
      <c r="D657" s="33"/>
      <c r="E657" s="68" t="s">
        <v>337</v>
      </c>
      <c r="G657" s="10"/>
      <c r="H657" s="27"/>
      <c r="I657" s="213"/>
      <c r="J657" s="209"/>
      <c r="K657" s="91"/>
      <c r="L657" s="119">
        <v>855</v>
      </c>
      <c r="M657" s="220">
        <v>741</v>
      </c>
      <c r="N657" s="424">
        <v>1105</v>
      </c>
    </row>
    <row r="658" spans="1:14" ht="12.75">
      <c r="A658" s="97">
        <v>480</v>
      </c>
      <c r="B658" s="33"/>
      <c r="C658" s="33"/>
      <c r="D658" s="33"/>
      <c r="E658" s="77" t="s">
        <v>383</v>
      </c>
      <c r="G658" s="10"/>
      <c r="H658" s="27"/>
      <c r="I658" s="213"/>
      <c r="J658" s="209"/>
      <c r="K658" s="91"/>
      <c r="L658" s="228">
        <f>SUM(L657:L657)</f>
        <v>855</v>
      </c>
      <c r="M658" s="221">
        <f>SUM(M657)</f>
        <v>741</v>
      </c>
      <c r="N658" s="422">
        <f>SUM(N657)</f>
        <v>1105</v>
      </c>
    </row>
    <row r="659" spans="1:14" ht="3" customHeight="1">
      <c r="A659" s="97"/>
      <c r="B659" s="33"/>
      <c r="C659" s="33"/>
      <c r="D659" s="33"/>
      <c r="E659" s="77"/>
      <c r="G659" s="10"/>
      <c r="H659" s="27"/>
      <c r="I659" s="213"/>
      <c r="J659" s="209"/>
      <c r="K659" s="91"/>
      <c r="L659" s="119"/>
      <c r="M659" s="220"/>
      <c r="N659" s="424"/>
    </row>
    <row r="660" spans="1:14" ht="12.75">
      <c r="A660" s="29">
        <v>481</v>
      </c>
      <c r="B660" s="33">
        <v>5331</v>
      </c>
      <c r="C660" s="33">
        <v>3111</v>
      </c>
      <c r="D660" s="33"/>
      <c r="E660" s="68" t="s">
        <v>338</v>
      </c>
      <c r="G660" s="10"/>
      <c r="H660" s="27"/>
      <c r="I660" s="213"/>
      <c r="J660" s="209"/>
      <c r="K660" s="91"/>
      <c r="L660" s="119">
        <v>749</v>
      </c>
      <c r="M660" s="220">
        <v>641</v>
      </c>
      <c r="N660" s="424">
        <v>876</v>
      </c>
    </row>
    <row r="661" spans="1:14" ht="12.75">
      <c r="A661" s="29">
        <v>481</v>
      </c>
      <c r="B661" s="33">
        <v>4116</v>
      </c>
      <c r="C661" s="33"/>
      <c r="D661" s="210">
        <v>13101</v>
      </c>
      <c r="E661" s="68" t="s">
        <v>496</v>
      </c>
      <c r="G661" s="10"/>
      <c r="H661" s="58"/>
      <c r="I661" s="119">
        <v>119</v>
      </c>
      <c r="J661" s="220">
        <v>87.9</v>
      </c>
      <c r="K661" s="424">
        <v>0</v>
      </c>
      <c r="L661" s="281"/>
      <c r="M661" s="280"/>
      <c r="N661" s="425"/>
    </row>
    <row r="662" spans="1:14" ht="12.75">
      <c r="A662" s="29">
        <v>481</v>
      </c>
      <c r="B662" s="33">
        <v>5331</v>
      </c>
      <c r="C662" s="33">
        <v>3111</v>
      </c>
      <c r="D662" s="210">
        <v>13101</v>
      </c>
      <c r="E662" s="68" t="s">
        <v>496</v>
      </c>
      <c r="G662" s="10"/>
      <c r="H662" s="58"/>
      <c r="I662" s="213"/>
      <c r="J662" s="209"/>
      <c r="K662" s="426"/>
      <c r="L662" s="119">
        <v>119</v>
      </c>
      <c r="M662" s="220">
        <v>96.8</v>
      </c>
      <c r="N662" s="424">
        <v>0</v>
      </c>
    </row>
    <row r="663" spans="1:14" ht="12.75">
      <c r="A663" s="97">
        <v>481</v>
      </c>
      <c r="B663" s="33"/>
      <c r="C663" s="33"/>
      <c r="D663" s="210"/>
      <c r="E663" s="77" t="s">
        <v>384</v>
      </c>
      <c r="G663" s="10"/>
      <c r="H663" s="58"/>
      <c r="I663" s="187">
        <v>119</v>
      </c>
      <c r="J663" s="217">
        <f>SUM(J661)</f>
        <v>87.9</v>
      </c>
      <c r="K663" s="421">
        <f>SUM(K661)</f>
        <v>0</v>
      </c>
      <c r="L663" s="228">
        <f>SUM(L660:L662)</f>
        <v>868</v>
      </c>
      <c r="M663" s="221">
        <f>SUM(M660:M662)</f>
        <v>737.8</v>
      </c>
      <c r="N663" s="422">
        <f>SUM(N660:N662)</f>
        <v>876</v>
      </c>
    </row>
    <row r="664" spans="1:14" ht="4.5" customHeight="1">
      <c r="A664" s="11"/>
      <c r="B664" s="11"/>
      <c r="C664" s="11"/>
      <c r="D664" s="212"/>
      <c r="E664" s="11"/>
      <c r="I664" s="90"/>
      <c r="J664" s="207"/>
      <c r="K664" s="427"/>
      <c r="L664" s="189"/>
      <c r="M664" s="215"/>
      <c r="N664" s="214"/>
    </row>
    <row r="665" spans="1:14" ht="12.75">
      <c r="A665" s="29">
        <v>482</v>
      </c>
      <c r="B665" s="33">
        <v>5331</v>
      </c>
      <c r="C665" s="33">
        <v>3111</v>
      </c>
      <c r="D665" s="210"/>
      <c r="E665" s="68" t="s">
        <v>339</v>
      </c>
      <c r="G665" s="10"/>
      <c r="H665" s="123"/>
      <c r="I665" s="213"/>
      <c r="J665" s="209"/>
      <c r="K665" s="426"/>
      <c r="L665" s="119">
        <v>999</v>
      </c>
      <c r="M665" s="220">
        <v>859</v>
      </c>
      <c r="N665" s="424">
        <v>1150</v>
      </c>
    </row>
    <row r="666" spans="1:14" ht="12.75">
      <c r="A666" s="29">
        <v>482</v>
      </c>
      <c r="B666" s="33">
        <v>4116</v>
      </c>
      <c r="C666" s="33"/>
      <c r="D666" s="210">
        <v>13101</v>
      </c>
      <c r="E666" s="86" t="s">
        <v>395</v>
      </c>
      <c r="G666" s="10"/>
      <c r="H666" s="4"/>
      <c r="I666" s="119">
        <v>73</v>
      </c>
      <c r="J666" s="220">
        <v>52</v>
      </c>
      <c r="K666" s="424">
        <v>0</v>
      </c>
      <c r="L666" s="281"/>
      <c r="M666" s="280"/>
      <c r="N666" s="409"/>
    </row>
    <row r="667" spans="1:14" ht="12.75">
      <c r="A667" s="116">
        <v>482</v>
      </c>
      <c r="B667" s="149">
        <v>5331</v>
      </c>
      <c r="C667" s="149">
        <v>3111</v>
      </c>
      <c r="D667" s="211">
        <v>13101</v>
      </c>
      <c r="E667" s="86" t="s">
        <v>395</v>
      </c>
      <c r="F667" s="39"/>
      <c r="G667" s="10"/>
      <c r="H667" s="4"/>
      <c r="I667" s="213"/>
      <c r="J667" s="209"/>
      <c r="K667" s="426"/>
      <c r="L667" s="119">
        <v>73</v>
      </c>
      <c r="M667" s="220">
        <v>62.2</v>
      </c>
      <c r="N667" s="424">
        <v>0</v>
      </c>
    </row>
    <row r="668" spans="1:14" ht="12.75">
      <c r="A668" s="97">
        <v>482</v>
      </c>
      <c r="B668" s="33"/>
      <c r="C668" s="33"/>
      <c r="D668" s="33"/>
      <c r="E668" s="77" t="s">
        <v>385</v>
      </c>
      <c r="F668" s="39"/>
      <c r="G668" s="10"/>
      <c r="H668" s="4"/>
      <c r="I668" s="187">
        <v>73</v>
      </c>
      <c r="J668" s="217">
        <f>SUM(J666)</f>
        <v>52</v>
      </c>
      <c r="K668" s="421">
        <f>SUM(K666)</f>
        <v>0</v>
      </c>
      <c r="L668" s="228">
        <f>SUM(L665:L667)</f>
        <v>1072</v>
      </c>
      <c r="M668" s="221">
        <f>SUM(M665:M667)</f>
        <v>921.2</v>
      </c>
      <c r="N668" s="422">
        <f>SUM(N665:N667)</f>
        <v>1150</v>
      </c>
    </row>
    <row r="669" spans="1:14" ht="3" customHeight="1">
      <c r="A669" s="97"/>
      <c r="B669" s="33"/>
      <c r="C669" s="33"/>
      <c r="D669" s="33"/>
      <c r="E669" s="11"/>
      <c r="F669" s="39"/>
      <c r="G669" s="10"/>
      <c r="H669" s="4"/>
      <c r="I669" s="213"/>
      <c r="J669" s="209"/>
      <c r="K669" s="426"/>
      <c r="L669" s="119"/>
      <c r="M669" s="220"/>
      <c r="N669" s="424"/>
    </row>
    <row r="670" spans="1:14" ht="12.75">
      <c r="A670" s="29">
        <v>483</v>
      </c>
      <c r="B670" s="33">
        <v>5331</v>
      </c>
      <c r="C670" s="33">
        <v>3111</v>
      </c>
      <c r="D670" s="33"/>
      <c r="E670" s="68" t="s">
        <v>340</v>
      </c>
      <c r="F670" s="39"/>
      <c r="G670" s="10"/>
      <c r="H670" s="4"/>
      <c r="I670" s="213"/>
      <c r="J670" s="209"/>
      <c r="K670" s="426"/>
      <c r="L670" s="119">
        <v>811</v>
      </c>
      <c r="M670" s="220">
        <v>589</v>
      </c>
      <c r="N670" s="424">
        <v>841</v>
      </c>
    </row>
    <row r="671" spans="1:14" ht="12.75">
      <c r="A671" s="97">
        <v>483</v>
      </c>
      <c r="B671" s="33"/>
      <c r="C671" s="33"/>
      <c r="D671" s="33"/>
      <c r="E671" s="77" t="s">
        <v>386</v>
      </c>
      <c r="F671" s="39"/>
      <c r="G671" s="10"/>
      <c r="H671" s="4"/>
      <c r="I671" s="213"/>
      <c r="J671" s="209"/>
      <c r="K671" s="426"/>
      <c r="L671" s="228">
        <f>SUM(L670:L670)</f>
        <v>811</v>
      </c>
      <c r="M671" s="221">
        <f>SUM(M670)</f>
        <v>589</v>
      </c>
      <c r="N671" s="422">
        <f>SUM(N670)</f>
        <v>841</v>
      </c>
    </row>
    <row r="672" spans="1:14" ht="4.5" customHeight="1">
      <c r="A672" s="97"/>
      <c r="B672" s="33"/>
      <c r="C672" s="33"/>
      <c r="D672" s="33"/>
      <c r="E672" s="11"/>
      <c r="F672" s="39"/>
      <c r="G672" s="10"/>
      <c r="H672" s="4"/>
      <c r="I672" s="213"/>
      <c r="J672" s="209"/>
      <c r="K672" s="426"/>
      <c r="L672" s="119"/>
      <c r="M672" s="220"/>
      <c r="N672" s="424"/>
    </row>
    <row r="673" spans="1:14" ht="12.75">
      <c r="A673" s="29">
        <v>484</v>
      </c>
      <c r="B673" s="33">
        <v>5331</v>
      </c>
      <c r="C673" s="33">
        <v>3111</v>
      </c>
      <c r="D673" s="33"/>
      <c r="E673" s="68" t="s">
        <v>341</v>
      </c>
      <c r="F673" t="s">
        <v>387</v>
      </c>
      <c r="G673" s="10"/>
      <c r="H673" s="123"/>
      <c r="I673" s="213"/>
      <c r="J673" s="209"/>
      <c r="K673" s="426"/>
      <c r="L673" s="119">
        <v>630</v>
      </c>
      <c r="M673" s="220">
        <v>608</v>
      </c>
      <c r="N673" s="424">
        <v>797</v>
      </c>
    </row>
    <row r="674" spans="1:14" ht="12.75">
      <c r="A674" s="29">
        <v>484</v>
      </c>
      <c r="B674" s="33">
        <v>4116</v>
      </c>
      <c r="C674" s="33"/>
      <c r="D674" s="33">
        <v>13101</v>
      </c>
      <c r="E674" s="68" t="s">
        <v>732</v>
      </c>
      <c r="G674" s="10"/>
      <c r="H674" s="123"/>
      <c r="I674" s="189">
        <v>88</v>
      </c>
      <c r="J674" s="215">
        <v>16.5</v>
      </c>
      <c r="K674" s="423">
        <v>0</v>
      </c>
      <c r="L674" s="225"/>
      <c r="M674" s="226"/>
      <c r="N674" s="428"/>
    </row>
    <row r="675" spans="1:14" ht="12.75">
      <c r="A675" s="29">
        <v>484</v>
      </c>
      <c r="B675" s="33">
        <v>5331</v>
      </c>
      <c r="C675" s="33">
        <v>3111</v>
      </c>
      <c r="D675" s="33">
        <v>13101</v>
      </c>
      <c r="E675" s="68" t="s">
        <v>733</v>
      </c>
      <c r="G675" s="10"/>
      <c r="H675" s="123"/>
      <c r="I675" s="213"/>
      <c r="J675" s="209"/>
      <c r="K675" s="426"/>
      <c r="L675" s="119">
        <v>88</v>
      </c>
      <c r="M675" s="220">
        <v>9.4</v>
      </c>
      <c r="N675" s="424">
        <v>0</v>
      </c>
    </row>
    <row r="676" spans="1:14" ht="12.75">
      <c r="A676" s="97">
        <v>484</v>
      </c>
      <c r="B676" s="33"/>
      <c r="C676" s="33"/>
      <c r="D676" s="33"/>
      <c r="E676" s="77" t="s">
        <v>388</v>
      </c>
      <c r="G676" s="10"/>
      <c r="H676" s="27"/>
      <c r="I676" s="187">
        <f>SUM(I674:I675)</f>
        <v>88</v>
      </c>
      <c r="J676" s="217">
        <f>SUM(J674:J675)</f>
        <v>16.5</v>
      </c>
      <c r="K676" s="421">
        <f>SUM(K674:K675)</f>
        <v>0</v>
      </c>
      <c r="L676" s="228">
        <f>SUM(L673:L675)</f>
        <v>718</v>
      </c>
      <c r="M676" s="221">
        <f>SUM(M673:M675)</f>
        <v>617.4</v>
      </c>
      <c r="N676" s="422">
        <f>SUM(N673:N675)</f>
        <v>797</v>
      </c>
    </row>
    <row r="677" spans="1:14" ht="3.75" customHeight="1">
      <c r="A677" s="97"/>
      <c r="B677" s="33"/>
      <c r="C677" s="33"/>
      <c r="D677" s="33"/>
      <c r="E677" s="11"/>
      <c r="G677" s="10"/>
      <c r="H677" s="27"/>
      <c r="I677" s="213"/>
      <c r="J677" s="209"/>
      <c r="K677" s="91"/>
      <c r="L677" s="189"/>
      <c r="M677" s="215"/>
      <c r="N677" s="214"/>
    </row>
    <row r="678" spans="1:14" ht="12.75">
      <c r="A678" s="29">
        <v>485</v>
      </c>
      <c r="B678" s="33">
        <v>5331</v>
      </c>
      <c r="C678" s="33">
        <v>3111</v>
      </c>
      <c r="D678" s="33"/>
      <c r="E678" s="68" t="s">
        <v>580</v>
      </c>
      <c r="G678" s="10"/>
      <c r="H678" s="27"/>
      <c r="I678" s="213"/>
      <c r="J678" s="209"/>
      <c r="K678" s="91"/>
      <c r="L678" s="189">
        <v>120</v>
      </c>
      <c r="M678" s="215">
        <v>38</v>
      </c>
      <c r="N678" s="423">
        <v>120</v>
      </c>
    </row>
    <row r="679" spans="1:14" ht="12.75">
      <c r="A679" s="29">
        <v>485</v>
      </c>
      <c r="B679" s="33">
        <v>5321</v>
      </c>
      <c r="C679" s="33">
        <v>3119</v>
      </c>
      <c r="D679" s="33"/>
      <c r="E679" s="68" t="s">
        <v>620</v>
      </c>
      <c r="G679" s="10"/>
      <c r="H679" s="4"/>
      <c r="I679" s="213"/>
      <c r="J679" s="209"/>
      <c r="K679" s="91"/>
      <c r="L679" s="189">
        <v>6</v>
      </c>
      <c r="M679" s="215">
        <v>5.8</v>
      </c>
      <c r="N679" s="423">
        <v>6</v>
      </c>
    </row>
    <row r="680" spans="1:14" ht="12.75">
      <c r="A680" s="29">
        <v>485</v>
      </c>
      <c r="B680" s="33">
        <v>5331</v>
      </c>
      <c r="C680" s="33">
        <v>3113</v>
      </c>
      <c r="D680" s="33"/>
      <c r="E680" s="68" t="s">
        <v>579</v>
      </c>
      <c r="G680" s="10"/>
      <c r="H680" s="4"/>
      <c r="I680" s="213"/>
      <c r="J680" s="209"/>
      <c r="K680" s="91"/>
      <c r="L680" s="189">
        <v>74</v>
      </c>
      <c r="M680" s="215">
        <v>73.5</v>
      </c>
      <c r="N680" s="423">
        <v>74</v>
      </c>
    </row>
    <row r="681" spans="1:14" ht="12.75">
      <c r="A681" s="97">
        <v>485</v>
      </c>
      <c r="B681" s="33"/>
      <c r="C681" s="33"/>
      <c r="D681" s="33"/>
      <c r="E681" s="77" t="s">
        <v>614</v>
      </c>
      <c r="G681" s="10"/>
      <c r="H681" s="4"/>
      <c r="I681" s="213"/>
      <c r="J681" s="209"/>
      <c r="K681" s="91"/>
      <c r="L681" s="187">
        <f>SUM(L678:L680)</f>
        <v>200</v>
      </c>
      <c r="M681" s="217">
        <f>SUM(M678:M680)</f>
        <v>117.3</v>
      </c>
      <c r="N681" s="421">
        <f>SUM(N678:N680)</f>
        <v>200</v>
      </c>
    </row>
    <row r="682" spans="1:14" ht="3.75" customHeight="1">
      <c r="A682" s="6"/>
      <c r="B682" s="5"/>
      <c r="C682" s="5"/>
      <c r="D682" s="5"/>
      <c r="E682" s="14"/>
      <c r="G682" s="10"/>
      <c r="H682" s="4"/>
      <c r="I682" s="213"/>
      <c r="J682" s="209"/>
      <c r="K682" s="91"/>
      <c r="L682" s="241"/>
      <c r="M682" s="242"/>
      <c r="N682" s="291"/>
    </row>
    <row r="683" spans="1:14" ht="12.75">
      <c r="A683" s="33"/>
      <c r="B683" s="33"/>
      <c r="C683" s="33"/>
      <c r="D683" s="33"/>
      <c r="E683" s="192" t="s">
        <v>335</v>
      </c>
      <c r="G683" s="10"/>
      <c r="H683" s="27"/>
      <c r="I683" s="260">
        <f>I663+I668+I676</f>
        <v>280</v>
      </c>
      <c r="J683" s="261">
        <f>SUM(J668+J663+J676)</f>
        <v>156.4</v>
      </c>
      <c r="K683" s="260">
        <f>SUM(K668+K663+K676)</f>
        <v>0</v>
      </c>
      <c r="L683" s="260">
        <f>L652+L655+L658+L663+L668+L671+L676+L681</f>
        <v>5567</v>
      </c>
      <c r="M683" s="261">
        <f>SUM(M676+M671+M668+M663+M658+M655+M652+M681)</f>
        <v>4654.700000000001</v>
      </c>
      <c r="N683" s="260">
        <f>SUM(N676+N671+N668+N663+N658+N655+N652+N681)</f>
        <v>6257</v>
      </c>
    </row>
    <row r="684" spans="1:14" ht="3.75" customHeight="1">
      <c r="A684" s="33"/>
      <c r="B684" s="33"/>
      <c r="C684" s="33"/>
      <c r="D684" s="33"/>
      <c r="E684" s="11"/>
      <c r="G684" s="10"/>
      <c r="H684" s="27"/>
      <c r="I684" s="213"/>
      <c r="J684" s="209"/>
      <c r="K684" s="91"/>
      <c r="L684" s="189"/>
      <c r="M684" s="215"/>
      <c r="N684" s="214"/>
    </row>
    <row r="685" spans="1:14" ht="12.75">
      <c r="A685" s="29">
        <v>486</v>
      </c>
      <c r="B685" s="33">
        <v>5331</v>
      </c>
      <c r="C685" s="33">
        <v>3113</v>
      </c>
      <c r="D685" s="33"/>
      <c r="E685" s="68" t="s">
        <v>342</v>
      </c>
      <c r="G685" s="10"/>
      <c r="H685" s="27"/>
      <c r="I685" s="213"/>
      <c r="J685" s="209"/>
      <c r="K685" s="91"/>
      <c r="L685" s="214">
        <v>3058</v>
      </c>
      <c r="M685" s="215">
        <v>2694</v>
      </c>
      <c r="N685" s="423">
        <v>3493</v>
      </c>
    </row>
    <row r="686" spans="1:14" ht="12.75">
      <c r="A686" s="97">
        <v>486</v>
      </c>
      <c r="B686" s="33"/>
      <c r="C686" s="33"/>
      <c r="D686" s="33"/>
      <c r="E686" s="77" t="s">
        <v>389</v>
      </c>
      <c r="G686" s="10"/>
      <c r="H686" s="27"/>
      <c r="I686" s="213"/>
      <c r="J686" s="209"/>
      <c r="K686" s="91"/>
      <c r="L686" s="228">
        <f>SUM(L685:L685)</f>
        <v>3058</v>
      </c>
      <c r="M686" s="221">
        <f>SUM(M685)</f>
        <v>2694</v>
      </c>
      <c r="N686" s="422">
        <f>SUM(N685)</f>
        <v>3493</v>
      </c>
    </row>
    <row r="687" spans="1:14" ht="3" customHeight="1">
      <c r="A687" s="33"/>
      <c r="B687" s="33"/>
      <c r="C687" s="33"/>
      <c r="D687" s="33"/>
      <c r="E687" s="11"/>
      <c r="G687" s="10"/>
      <c r="H687" s="27"/>
      <c r="I687" s="213"/>
      <c r="J687" s="209"/>
      <c r="K687" s="91"/>
      <c r="L687" s="119"/>
      <c r="M687" s="220"/>
      <c r="N687" s="424"/>
    </row>
    <row r="688" spans="1:14" ht="12.75">
      <c r="A688" s="29">
        <v>487</v>
      </c>
      <c r="B688" s="33">
        <v>5331</v>
      </c>
      <c r="C688" s="33">
        <v>3113</v>
      </c>
      <c r="D688" s="33"/>
      <c r="E688" s="68" t="s">
        <v>343</v>
      </c>
      <c r="G688" s="10"/>
      <c r="H688" s="27"/>
      <c r="I688" s="213"/>
      <c r="J688" s="209"/>
      <c r="K688" s="91"/>
      <c r="L688" s="235">
        <v>3860</v>
      </c>
      <c r="M688" s="220">
        <v>3395</v>
      </c>
      <c r="N688" s="424">
        <v>4572</v>
      </c>
    </row>
    <row r="689" spans="1:14" ht="12.75">
      <c r="A689" s="97">
        <v>487</v>
      </c>
      <c r="B689" s="33"/>
      <c r="C689" s="33"/>
      <c r="D689" s="33"/>
      <c r="E689" s="77" t="s">
        <v>390</v>
      </c>
      <c r="G689" s="10"/>
      <c r="H689" s="58"/>
      <c r="I689" s="213"/>
      <c r="J689" s="209"/>
      <c r="K689" s="91"/>
      <c r="L689" s="228">
        <f>SUM(L688:L688)</f>
        <v>3860</v>
      </c>
      <c r="M689" s="221">
        <f>SUM(M688)</f>
        <v>3395</v>
      </c>
      <c r="N689" s="422">
        <f>SUM(N688)</f>
        <v>4572</v>
      </c>
    </row>
    <row r="690" spans="1:14" ht="3.75" customHeight="1">
      <c r="A690" s="97"/>
      <c r="B690" s="33"/>
      <c r="C690" s="33"/>
      <c r="D690" s="33"/>
      <c r="E690" s="77"/>
      <c r="F690" s="4"/>
      <c r="G690" s="9"/>
      <c r="H690" s="4"/>
      <c r="I690" s="213"/>
      <c r="J690" s="209"/>
      <c r="K690" s="91"/>
      <c r="L690" s="189"/>
      <c r="M690" s="215"/>
      <c r="N690" s="423"/>
    </row>
    <row r="691" spans="1:15" ht="12.75" customHeight="1">
      <c r="A691" s="29">
        <v>488</v>
      </c>
      <c r="B691" s="33">
        <v>4122</v>
      </c>
      <c r="C691" s="33">
        <v>3113</v>
      </c>
      <c r="D691" s="33">
        <v>33122</v>
      </c>
      <c r="E691" s="68" t="s">
        <v>603</v>
      </c>
      <c r="F691" s="4"/>
      <c r="G691" s="9"/>
      <c r="H691" s="4"/>
      <c r="I691" s="187">
        <v>12</v>
      </c>
      <c r="J691" s="217">
        <v>12</v>
      </c>
      <c r="K691" s="421">
        <v>0</v>
      </c>
      <c r="L691" s="213"/>
      <c r="M691" s="209"/>
      <c r="N691" s="426"/>
      <c r="O691" s="4"/>
    </row>
    <row r="692" spans="1:15" ht="12.75" customHeight="1">
      <c r="A692" s="29">
        <v>488</v>
      </c>
      <c r="B692" s="33">
        <v>5331</v>
      </c>
      <c r="C692" s="33">
        <v>3113</v>
      </c>
      <c r="D692" s="33">
        <v>33122</v>
      </c>
      <c r="E692" s="68" t="s">
        <v>603</v>
      </c>
      <c r="F692" s="4"/>
      <c r="G692" s="9"/>
      <c r="H692" s="4"/>
      <c r="I692" s="241"/>
      <c r="J692" s="242"/>
      <c r="K692" s="429"/>
      <c r="L692" s="189">
        <v>12</v>
      </c>
      <c r="M692" s="215">
        <v>12</v>
      </c>
      <c r="N692" s="423">
        <v>0</v>
      </c>
      <c r="O692" s="4"/>
    </row>
    <row r="693" spans="1:14" ht="12.75">
      <c r="A693" s="29">
        <v>488</v>
      </c>
      <c r="B693" s="33">
        <v>5331</v>
      </c>
      <c r="C693" s="33">
        <v>3113</v>
      </c>
      <c r="D693" s="33"/>
      <c r="E693" s="68" t="s">
        <v>344</v>
      </c>
      <c r="G693" s="10"/>
      <c r="H693" s="123"/>
      <c r="I693" s="213"/>
      <c r="J693" s="209"/>
      <c r="K693" s="426"/>
      <c r="L693" s="214">
        <v>2900</v>
      </c>
      <c r="M693" s="215">
        <v>2575</v>
      </c>
      <c r="N693" s="423">
        <v>3238</v>
      </c>
    </row>
    <row r="694" spans="1:14" ht="12.75">
      <c r="A694" s="97">
        <v>488</v>
      </c>
      <c r="B694" s="33"/>
      <c r="C694" s="33"/>
      <c r="D694" s="33"/>
      <c r="E694" s="77" t="s">
        <v>391</v>
      </c>
      <c r="G694" s="10"/>
      <c r="H694" s="27"/>
      <c r="I694" s="213"/>
      <c r="J694" s="209"/>
      <c r="K694" s="426"/>
      <c r="L694" s="228">
        <f>SUM(L692:L693)</f>
        <v>2912</v>
      </c>
      <c r="M694" s="221">
        <f>SUM(M692:M693)</f>
        <v>2587</v>
      </c>
      <c r="N694" s="422">
        <f>SUM(N692:N693)</f>
        <v>3238</v>
      </c>
    </row>
    <row r="695" spans="1:14" ht="3" customHeight="1">
      <c r="A695" s="33"/>
      <c r="B695" s="33"/>
      <c r="C695" s="33"/>
      <c r="D695" s="33"/>
      <c r="E695" s="11"/>
      <c r="G695" s="10"/>
      <c r="H695" s="27"/>
      <c r="I695" s="213"/>
      <c r="J695" s="209"/>
      <c r="K695" s="426"/>
      <c r="L695" s="119"/>
      <c r="M695" s="220"/>
      <c r="N695" s="235"/>
    </row>
    <row r="696" spans="1:14" ht="13.5" customHeight="1">
      <c r="A696" s="33">
        <v>489</v>
      </c>
      <c r="B696" s="33">
        <v>4122</v>
      </c>
      <c r="C696" s="33"/>
      <c r="D696" s="33">
        <v>33122</v>
      </c>
      <c r="E696" s="68" t="s">
        <v>602</v>
      </c>
      <c r="G696" s="10"/>
      <c r="H696" s="27"/>
      <c r="I696" s="187">
        <v>17</v>
      </c>
      <c r="J696" s="217">
        <v>17</v>
      </c>
      <c r="K696" s="421">
        <v>0</v>
      </c>
      <c r="L696" s="225"/>
      <c r="M696" s="226"/>
      <c r="N696" s="130"/>
    </row>
    <row r="697" spans="1:14" ht="13.5" customHeight="1">
      <c r="A697" s="33">
        <v>489</v>
      </c>
      <c r="B697" s="33">
        <v>5331</v>
      </c>
      <c r="C697" s="33">
        <v>3113</v>
      </c>
      <c r="D697" s="33">
        <v>33122</v>
      </c>
      <c r="E697" s="68" t="s">
        <v>602</v>
      </c>
      <c r="G697" s="10"/>
      <c r="H697" s="27"/>
      <c r="I697" s="241"/>
      <c r="J697" s="242"/>
      <c r="K697" s="429"/>
      <c r="L697" s="119">
        <v>17</v>
      </c>
      <c r="M697" s="220">
        <v>17</v>
      </c>
      <c r="N697" s="424">
        <v>0</v>
      </c>
    </row>
    <row r="698" spans="1:14" ht="12.75">
      <c r="A698" s="29">
        <v>489</v>
      </c>
      <c r="B698" s="33">
        <v>5331</v>
      </c>
      <c r="C698" s="33">
        <v>3113</v>
      </c>
      <c r="D698" s="33"/>
      <c r="E698" s="68" t="s">
        <v>345</v>
      </c>
      <c r="G698" s="10"/>
      <c r="H698" s="27"/>
      <c r="I698" s="213"/>
      <c r="J698" s="209"/>
      <c r="K698" s="426"/>
      <c r="L698" s="235">
        <v>4685</v>
      </c>
      <c r="M698" s="220">
        <v>4208</v>
      </c>
      <c r="N698" s="424">
        <v>5149</v>
      </c>
    </row>
    <row r="699" spans="1:14" ht="12.75">
      <c r="A699" s="97">
        <v>489</v>
      </c>
      <c r="B699" s="33"/>
      <c r="C699" s="33"/>
      <c r="D699" s="33"/>
      <c r="E699" s="77" t="s">
        <v>392</v>
      </c>
      <c r="G699" s="10"/>
      <c r="H699" s="27"/>
      <c r="I699" s="213"/>
      <c r="J699" s="209"/>
      <c r="K699" s="426"/>
      <c r="L699" s="228">
        <f>SUM(L697:L698)</f>
        <v>4702</v>
      </c>
      <c r="M699" s="221">
        <f>SUM(M697:M698)</f>
        <v>4225</v>
      </c>
      <c r="N699" s="422">
        <f>SUM(N697:N698)</f>
        <v>5149</v>
      </c>
    </row>
    <row r="700" spans="1:14" ht="3.75" customHeight="1">
      <c r="A700" s="97"/>
      <c r="B700" s="33"/>
      <c r="C700" s="33"/>
      <c r="D700" s="33"/>
      <c r="E700" s="77"/>
      <c r="G700" s="10"/>
      <c r="H700" s="27"/>
      <c r="I700" s="213"/>
      <c r="J700" s="209"/>
      <c r="K700" s="426"/>
      <c r="L700" s="189"/>
      <c r="M700" s="215"/>
      <c r="N700" s="214"/>
    </row>
    <row r="701" spans="1:14" ht="12.75">
      <c r="A701" s="97"/>
      <c r="B701" s="33"/>
      <c r="C701" s="33"/>
      <c r="D701" s="33"/>
      <c r="E701" s="192" t="s">
        <v>346</v>
      </c>
      <c r="F701" s="11"/>
      <c r="G701" s="10"/>
      <c r="H701" s="58"/>
      <c r="I701" s="260">
        <f>SUM(I696+I691)</f>
        <v>29</v>
      </c>
      <c r="J701" s="261">
        <f>SUM(J696+J691)</f>
        <v>29</v>
      </c>
      <c r="K701" s="260">
        <f>SUM(K696+K691)</f>
        <v>0</v>
      </c>
      <c r="L701" s="260">
        <f>L699+L694+L689+L686</f>
        <v>14532</v>
      </c>
      <c r="M701" s="261">
        <f>SUM(M699+M694+M689+M686)</f>
        <v>12901</v>
      </c>
      <c r="N701" s="260">
        <f>SUM(N699+N694+N689+N686)</f>
        <v>16452</v>
      </c>
    </row>
    <row r="702" spans="1:14" ht="2.25" customHeight="1">
      <c r="A702" s="97"/>
      <c r="B702" s="33"/>
      <c r="C702" s="33"/>
      <c r="D702" s="33"/>
      <c r="E702" s="77"/>
      <c r="F702" s="4"/>
      <c r="G702" s="9"/>
      <c r="H702" s="4"/>
      <c r="I702" s="213"/>
      <c r="J702" s="209"/>
      <c r="K702" s="91"/>
      <c r="L702" s="189"/>
      <c r="M702" s="215"/>
      <c r="N702" s="214"/>
    </row>
    <row r="703" spans="1:14" ht="12.75">
      <c r="A703" s="97">
        <v>490</v>
      </c>
      <c r="B703" s="33">
        <v>2132</v>
      </c>
      <c r="C703" s="33">
        <v>4349</v>
      </c>
      <c r="D703" s="33"/>
      <c r="E703" s="68" t="s">
        <v>3</v>
      </c>
      <c r="F703" s="39"/>
      <c r="G703" s="12"/>
      <c r="H703" s="11"/>
      <c r="I703" s="189">
        <v>150</v>
      </c>
      <c r="J703" s="215">
        <v>123.5</v>
      </c>
      <c r="K703" s="423">
        <v>150</v>
      </c>
      <c r="L703" s="189"/>
      <c r="M703" s="215"/>
      <c r="N703" s="214"/>
    </row>
    <row r="704" spans="1:14" ht="12.75">
      <c r="A704" s="33">
        <v>490</v>
      </c>
      <c r="B704" s="33">
        <v>5021</v>
      </c>
      <c r="C704" s="33">
        <v>4349</v>
      </c>
      <c r="D704" s="55"/>
      <c r="E704" s="11" t="s">
        <v>265</v>
      </c>
      <c r="G704" s="10"/>
      <c r="H704" s="123"/>
      <c r="I704" s="213"/>
      <c r="J704" s="209"/>
      <c r="K704" s="91"/>
      <c r="L704" s="189">
        <v>126</v>
      </c>
      <c r="M704" s="215">
        <v>69.8</v>
      </c>
      <c r="N704" s="423">
        <v>151</v>
      </c>
    </row>
    <row r="705" spans="1:14" ht="12.75">
      <c r="A705" s="57">
        <v>490</v>
      </c>
      <c r="B705" s="33">
        <v>5031</v>
      </c>
      <c r="C705" s="33">
        <v>4349</v>
      </c>
      <c r="D705" s="112"/>
      <c r="E705" s="11" t="s">
        <v>500</v>
      </c>
      <c r="G705" s="10"/>
      <c r="H705" s="56"/>
      <c r="I705" s="213"/>
      <c r="J705" s="209"/>
      <c r="K705" s="91"/>
      <c r="L705" s="189">
        <v>33</v>
      </c>
      <c r="M705" s="215">
        <v>16.8</v>
      </c>
      <c r="N705" s="423">
        <v>40</v>
      </c>
    </row>
    <row r="706" spans="1:14" ht="12.75">
      <c r="A706" s="57">
        <v>490</v>
      </c>
      <c r="B706" s="33">
        <v>5032</v>
      </c>
      <c r="C706" s="33">
        <v>4349</v>
      </c>
      <c r="D706" s="112"/>
      <c r="E706" s="11" t="s">
        <v>499</v>
      </c>
      <c r="G706" s="10"/>
      <c r="H706" s="56"/>
      <c r="I706" s="213"/>
      <c r="J706" s="209"/>
      <c r="K706" s="91"/>
      <c r="L706" s="189">
        <v>11</v>
      </c>
      <c r="M706" s="215">
        <v>5.8</v>
      </c>
      <c r="N706" s="423">
        <v>14</v>
      </c>
    </row>
    <row r="707" spans="1:14" ht="12.75">
      <c r="A707" s="57">
        <v>490</v>
      </c>
      <c r="B707" s="33">
        <v>5137</v>
      </c>
      <c r="C707" s="33">
        <v>4349</v>
      </c>
      <c r="D707" s="112"/>
      <c r="E707" s="11" t="s">
        <v>398</v>
      </c>
      <c r="G707" s="10"/>
      <c r="H707" s="58"/>
      <c r="I707" s="213"/>
      <c r="J707" s="209"/>
      <c r="K707" s="91"/>
      <c r="L707" s="189">
        <v>10</v>
      </c>
      <c r="M707" s="215">
        <v>0</v>
      </c>
      <c r="N707" s="423">
        <v>10</v>
      </c>
    </row>
    <row r="708" spans="1:14" ht="12.75">
      <c r="A708" s="57">
        <v>490</v>
      </c>
      <c r="B708" s="33">
        <v>5139</v>
      </c>
      <c r="C708" s="33">
        <v>4349</v>
      </c>
      <c r="D708" s="112"/>
      <c r="E708" s="11" t="s">
        <v>271</v>
      </c>
      <c r="G708" s="10"/>
      <c r="H708" s="58"/>
      <c r="I708" s="213"/>
      <c r="J708" s="209"/>
      <c r="K708" s="91"/>
      <c r="L708" s="189">
        <v>20</v>
      </c>
      <c r="M708" s="215">
        <v>21.3</v>
      </c>
      <c r="N708" s="423">
        <v>20</v>
      </c>
    </row>
    <row r="709" spans="1:14" ht="12.75">
      <c r="A709" s="57">
        <v>490</v>
      </c>
      <c r="B709" s="33">
        <v>5151</v>
      </c>
      <c r="C709" s="33">
        <v>4349</v>
      </c>
      <c r="D709" s="112"/>
      <c r="E709" s="11" t="s">
        <v>290</v>
      </c>
      <c r="G709" s="10"/>
      <c r="H709" s="58"/>
      <c r="I709" s="213"/>
      <c r="J709" s="209"/>
      <c r="K709" s="91"/>
      <c r="L709" s="189">
        <v>20</v>
      </c>
      <c r="M709" s="215">
        <v>12.5</v>
      </c>
      <c r="N709" s="423">
        <v>20</v>
      </c>
    </row>
    <row r="710" spans="1:14" ht="12.75">
      <c r="A710" s="57">
        <v>490</v>
      </c>
      <c r="B710" s="33">
        <v>5153</v>
      </c>
      <c r="C710" s="33">
        <v>4349</v>
      </c>
      <c r="D710" s="112"/>
      <c r="E710" s="11" t="s">
        <v>291</v>
      </c>
      <c r="G710" s="10"/>
      <c r="H710" s="58"/>
      <c r="I710" s="213"/>
      <c r="J710" s="209"/>
      <c r="K710" s="91"/>
      <c r="L710" s="189">
        <v>170</v>
      </c>
      <c r="M710" s="215">
        <v>165.94</v>
      </c>
      <c r="N710" s="423">
        <v>200</v>
      </c>
    </row>
    <row r="711" spans="1:14" ht="12.75">
      <c r="A711" s="33">
        <v>490</v>
      </c>
      <c r="B711" s="33">
        <v>5154</v>
      </c>
      <c r="C711" s="33">
        <v>4349</v>
      </c>
      <c r="D711" s="55"/>
      <c r="E711" s="11" t="s">
        <v>292</v>
      </c>
      <c r="G711" s="10"/>
      <c r="H711" s="58"/>
      <c r="I711" s="213"/>
      <c r="J711" s="209"/>
      <c r="K711" s="91"/>
      <c r="L711" s="189">
        <v>30</v>
      </c>
      <c r="M711" s="215">
        <v>24.3</v>
      </c>
      <c r="N711" s="423">
        <v>35</v>
      </c>
    </row>
    <row r="712" spans="1:14" ht="12.75">
      <c r="A712" s="33">
        <v>490</v>
      </c>
      <c r="B712" s="33">
        <v>5162</v>
      </c>
      <c r="C712" s="33">
        <v>4349</v>
      </c>
      <c r="D712" s="55"/>
      <c r="E712" s="11" t="s">
        <v>501</v>
      </c>
      <c r="F712" s="39"/>
      <c r="G712" s="10"/>
      <c r="H712" s="56"/>
      <c r="I712" s="213"/>
      <c r="J712" s="209"/>
      <c r="K712" s="91"/>
      <c r="L712" s="189">
        <v>25</v>
      </c>
      <c r="M712" s="215">
        <v>22.4</v>
      </c>
      <c r="N712" s="423">
        <v>20</v>
      </c>
    </row>
    <row r="713" spans="1:14" ht="12.75">
      <c r="A713" s="33">
        <v>490</v>
      </c>
      <c r="B713" s="33">
        <v>5169</v>
      </c>
      <c r="C713" s="33">
        <v>4349</v>
      </c>
      <c r="D713" s="33"/>
      <c r="E713" s="11" t="s">
        <v>275</v>
      </c>
      <c r="G713" s="10"/>
      <c r="H713" s="58"/>
      <c r="I713" s="213"/>
      <c r="J713" s="209"/>
      <c r="K713" s="91"/>
      <c r="L713" s="189">
        <v>40</v>
      </c>
      <c r="M713" s="215">
        <v>5.3</v>
      </c>
      <c r="N713" s="423">
        <v>45</v>
      </c>
    </row>
    <row r="714" spans="1:14" ht="12.75">
      <c r="A714" s="57">
        <v>490</v>
      </c>
      <c r="B714" s="33">
        <v>5171</v>
      </c>
      <c r="C714" s="33">
        <v>4349</v>
      </c>
      <c r="D714" s="112"/>
      <c r="E714" s="11" t="s">
        <v>281</v>
      </c>
      <c r="G714" s="10"/>
      <c r="H714" s="58"/>
      <c r="I714" s="213"/>
      <c r="J714" s="209"/>
      <c r="K714" s="91"/>
      <c r="L714" s="189">
        <v>35</v>
      </c>
      <c r="M714" s="215">
        <v>4.65</v>
      </c>
      <c r="N714" s="423">
        <v>45</v>
      </c>
    </row>
    <row r="715" spans="1:14" ht="12.75">
      <c r="A715" s="99">
        <v>490</v>
      </c>
      <c r="B715" s="33"/>
      <c r="C715" s="33"/>
      <c r="D715" s="112"/>
      <c r="E715" s="77" t="s">
        <v>668</v>
      </c>
      <c r="G715" s="10"/>
      <c r="H715" s="58"/>
      <c r="I715" s="187">
        <v>150</v>
      </c>
      <c r="J715" s="217">
        <v>123.5</v>
      </c>
      <c r="K715" s="421">
        <f>SUM(K703:K714)</f>
        <v>150</v>
      </c>
      <c r="L715" s="187">
        <f>SUM(L704:L714)</f>
        <v>520</v>
      </c>
      <c r="M715" s="217">
        <f>SUM(M704:M714)</f>
        <v>348.78999999999996</v>
      </c>
      <c r="N715" s="421">
        <f>SUM(N704:N714)</f>
        <v>600</v>
      </c>
    </row>
    <row r="716" spans="1:14" ht="3.75" customHeight="1">
      <c r="A716" s="57"/>
      <c r="B716" s="33"/>
      <c r="C716" s="33"/>
      <c r="D716" s="112"/>
      <c r="E716" s="11"/>
      <c r="G716" s="10"/>
      <c r="H716" s="58"/>
      <c r="I716" s="213"/>
      <c r="J716" s="209"/>
      <c r="K716" s="91"/>
      <c r="L716" s="213"/>
      <c r="M716" s="209"/>
      <c r="N716" s="91"/>
    </row>
    <row r="717" spans="1:14" ht="12.75">
      <c r="A717" s="57">
        <v>491</v>
      </c>
      <c r="B717" s="33">
        <v>2132</v>
      </c>
      <c r="C717" s="33">
        <v>4333</v>
      </c>
      <c r="D717" s="112"/>
      <c r="E717" s="11" t="s">
        <v>347</v>
      </c>
      <c r="G717" s="10"/>
      <c r="H717" s="73"/>
      <c r="I717" s="119">
        <v>70</v>
      </c>
      <c r="J717" s="220">
        <v>21.2</v>
      </c>
      <c r="K717" s="424">
        <v>50</v>
      </c>
      <c r="L717" s="213"/>
      <c r="M717" s="209"/>
      <c r="N717" s="91"/>
    </row>
    <row r="718" spans="1:14" ht="12.75">
      <c r="A718" s="57">
        <v>491</v>
      </c>
      <c r="B718" s="33">
        <v>5137</v>
      </c>
      <c r="C718" s="33">
        <v>4333</v>
      </c>
      <c r="D718" s="112"/>
      <c r="E718" s="11" t="s">
        <v>398</v>
      </c>
      <c r="G718" s="10"/>
      <c r="H718" s="58"/>
      <c r="I718" s="213"/>
      <c r="J718" s="209"/>
      <c r="K718" s="91"/>
      <c r="L718" s="189">
        <v>10</v>
      </c>
      <c r="M718" s="215">
        <v>3.9</v>
      </c>
      <c r="N718" s="423">
        <v>10</v>
      </c>
    </row>
    <row r="719" spans="1:14" ht="12.75">
      <c r="A719" s="57">
        <v>491</v>
      </c>
      <c r="B719" s="33">
        <v>5139</v>
      </c>
      <c r="C719" s="33">
        <v>4333</v>
      </c>
      <c r="D719" s="112"/>
      <c r="E719" s="11" t="s">
        <v>271</v>
      </c>
      <c r="G719" s="10"/>
      <c r="H719" s="58"/>
      <c r="I719" s="213"/>
      <c r="J719" s="209"/>
      <c r="K719" s="91"/>
      <c r="L719" s="189">
        <v>20</v>
      </c>
      <c r="M719" s="215">
        <v>6.9</v>
      </c>
      <c r="N719" s="423">
        <v>20</v>
      </c>
    </row>
    <row r="720" spans="1:14" ht="12.75">
      <c r="A720" s="57">
        <v>491</v>
      </c>
      <c r="B720" s="33">
        <v>5151</v>
      </c>
      <c r="C720" s="33">
        <v>4333</v>
      </c>
      <c r="D720" s="112"/>
      <c r="E720" s="11" t="s">
        <v>290</v>
      </c>
      <c r="G720" s="10"/>
      <c r="H720" s="58"/>
      <c r="I720" s="213"/>
      <c r="J720" s="209"/>
      <c r="K720" s="91"/>
      <c r="L720" s="189">
        <v>30</v>
      </c>
      <c r="M720" s="215">
        <v>7.3</v>
      </c>
      <c r="N720" s="423">
        <v>30</v>
      </c>
    </row>
    <row r="721" spans="1:14" ht="12.75">
      <c r="A721" s="57">
        <v>491</v>
      </c>
      <c r="B721" s="33">
        <v>5154</v>
      </c>
      <c r="C721" s="33">
        <v>4333</v>
      </c>
      <c r="D721" s="112"/>
      <c r="E721" s="11" t="s">
        <v>292</v>
      </c>
      <c r="G721" s="10"/>
      <c r="H721" s="58"/>
      <c r="I721" s="213"/>
      <c r="J721" s="209"/>
      <c r="K721" s="91"/>
      <c r="L721" s="189">
        <v>110</v>
      </c>
      <c r="M721" s="215">
        <v>74.5</v>
      </c>
      <c r="N721" s="423">
        <v>130</v>
      </c>
    </row>
    <row r="722" spans="1:14" ht="12.75">
      <c r="A722" s="57">
        <v>491</v>
      </c>
      <c r="B722" s="33">
        <v>5162</v>
      </c>
      <c r="C722" s="33">
        <v>4333</v>
      </c>
      <c r="D722" s="55"/>
      <c r="E722" s="11" t="s">
        <v>501</v>
      </c>
      <c r="G722" s="10"/>
      <c r="H722" s="58"/>
      <c r="I722" s="213"/>
      <c r="J722" s="209"/>
      <c r="K722" s="91"/>
      <c r="L722" s="189">
        <v>9</v>
      </c>
      <c r="M722" s="215">
        <v>8.4</v>
      </c>
      <c r="N722" s="423">
        <v>10</v>
      </c>
    </row>
    <row r="723" spans="1:14" ht="12.75">
      <c r="A723" s="87">
        <v>491</v>
      </c>
      <c r="B723" s="33">
        <v>5169</v>
      </c>
      <c r="C723" s="33">
        <v>4333</v>
      </c>
      <c r="D723" s="5"/>
      <c r="E723" s="11" t="s">
        <v>275</v>
      </c>
      <c r="F723" s="5"/>
      <c r="G723" s="9"/>
      <c r="H723" s="58"/>
      <c r="I723" s="213"/>
      <c r="J723" s="209"/>
      <c r="K723" s="91"/>
      <c r="L723" s="189">
        <v>24</v>
      </c>
      <c r="M723" s="215">
        <v>0.57</v>
      </c>
      <c r="N723" s="423">
        <v>25</v>
      </c>
    </row>
    <row r="724" spans="1:14" ht="12.75">
      <c r="A724" s="87">
        <v>491</v>
      </c>
      <c r="B724" s="33">
        <v>5171</v>
      </c>
      <c r="C724" s="33">
        <v>4333</v>
      </c>
      <c r="D724" s="112"/>
      <c r="E724" s="11" t="s">
        <v>920</v>
      </c>
      <c r="F724" s="5"/>
      <c r="G724" s="9"/>
      <c r="H724" s="144"/>
      <c r="I724" s="213"/>
      <c r="J724" s="209"/>
      <c r="K724" s="91"/>
      <c r="L724" s="189">
        <v>197</v>
      </c>
      <c r="M724" s="215">
        <v>100.7</v>
      </c>
      <c r="N724" s="423">
        <v>250</v>
      </c>
    </row>
    <row r="725" spans="1:14" ht="12.75">
      <c r="A725" s="97">
        <v>491</v>
      </c>
      <c r="B725" s="33"/>
      <c r="C725" s="33"/>
      <c r="D725" s="33"/>
      <c r="E725" s="77" t="s">
        <v>669</v>
      </c>
      <c r="F725" s="33"/>
      <c r="G725" s="12"/>
      <c r="H725" s="71"/>
      <c r="I725" s="117">
        <v>70</v>
      </c>
      <c r="J725" s="221">
        <f>SUM(J717)</f>
        <v>21.2</v>
      </c>
      <c r="K725" s="422">
        <f>SUM(K717)</f>
        <v>50</v>
      </c>
      <c r="L725" s="187">
        <f>SUM(L718:L724)</f>
        <v>400</v>
      </c>
      <c r="M725" s="217">
        <f>SUM(M718:M724)</f>
        <v>202.26999999999998</v>
      </c>
      <c r="N725" s="421">
        <f>SUM(N718:N724)</f>
        <v>475</v>
      </c>
    </row>
    <row r="726" spans="1:14" ht="3" customHeight="1">
      <c r="A726" s="97"/>
      <c r="B726" s="33"/>
      <c r="C726" s="33"/>
      <c r="D726" s="33"/>
      <c r="E726" s="77"/>
      <c r="F726" s="5"/>
      <c r="G726" s="9"/>
      <c r="H726" s="14"/>
      <c r="I726" s="241"/>
      <c r="J726" s="242"/>
      <c r="K726" s="291"/>
      <c r="L726" s="189"/>
      <c r="M726" s="215"/>
      <c r="N726" s="214"/>
    </row>
    <row r="727" spans="1:14" ht="12.75">
      <c r="A727" s="30">
        <v>493</v>
      </c>
      <c r="B727" s="33">
        <v>5166</v>
      </c>
      <c r="C727" s="33">
        <v>3111</v>
      </c>
      <c r="D727" s="84"/>
      <c r="E727" s="11" t="s">
        <v>684</v>
      </c>
      <c r="G727" s="10"/>
      <c r="H727" s="27"/>
      <c r="I727" s="213"/>
      <c r="J727" s="209"/>
      <c r="K727" s="91"/>
      <c r="L727" s="189">
        <v>187</v>
      </c>
      <c r="M727" s="215">
        <v>181.7</v>
      </c>
      <c r="N727" s="423">
        <v>189</v>
      </c>
    </row>
    <row r="728" spans="1:14" ht="12.75">
      <c r="A728" s="30">
        <v>493</v>
      </c>
      <c r="B728" s="33">
        <v>5166</v>
      </c>
      <c r="C728" s="33">
        <v>3113</v>
      </c>
      <c r="D728" s="84"/>
      <c r="E728" s="11" t="s">
        <v>683</v>
      </c>
      <c r="G728" s="10"/>
      <c r="H728" s="27"/>
      <c r="I728" s="213"/>
      <c r="J728" s="209"/>
      <c r="K728" s="91"/>
      <c r="L728" s="189">
        <v>126</v>
      </c>
      <c r="M728" s="215">
        <v>121.1</v>
      </c>
      <c r="N728" s="423">
        <v>126</v>
      </c>
    </row>
    <row r="729" spans="1:14" ht="12.75" customHeight="1">
      <c r="A729" s="30">
        <v>493</v>
      </c>
      <c r="B729" s="33">
        <v>5166</v>
      </c>
      <c r="C729" s="33">
        <v>3122</v>
      </c>
      <c r="D729" s="84"/>
      <c r="E729" s="11" t="s">
        <v>685</v>
      </c>
      <c r="G729" s="10"/>
      <c r="H729" s="27"/>
      <c r="I729" s="213"/>
      <c r="J729" s="209"/>
      <c r="K729" s="91"/>
      <c r="L729" s="189">
        <v>187</v>
      </c>
      <c r="M729" s="215">
        <v>181.7</v>
      </c>
      <c r="N729" s="423">
        <v>0</v>
      </c>
    </row>
    <row r="730" spans="1:14" ht="12.75" customHeight="1">
      <c r="A730" s="82">
        <v>493</v>
      </c>
      <c r="B730" s="33"/>
      <c r="C730" s="33"/>
      <c r="D730" s="84"/>
      <c r="E730" s="77" t="s">
        <v>146</v>
      </c>
      <c r="G730" s="10"/>
      <c r="H730" s="27"/>
      <c r="I730" s="213"/>
      <c r="J730" s="209"/>
      <c r="K730" s="91"/>
      <c r="L730" s="187">
        <f>SUM(L727:L729)</f>
        <v>500</v>
      </c>
      <c r="M730" s="217">
        <f>SUM(M727:M729)</f>
        <v>484.49999999999994</v>
      </c>
      <c r="N730" s="421">
        <f>SUM(N727:N729)</f>
        <v>315</v>
      </c>
    </row>
    <row r="731" spans="1:14" ht="12.75">
      <c r="A731" s="55">
        <v>494</v>
      </c>
      <c r="B731" s="33">
        <v>5229</v>
      </c>
      <c r="C731" s="33">
        <v>3399</v>
      </c>
      <c r="D731" s="84"/>
      <c r="E731" s="73" t="s">
        <v>393</v>
      </c>
      <c r="G731" s="9"/>
      <c r="H731" s="27"/>
      <c r="I731" s="213"/>
      <c r="J731" s="209"/>
      <c r="K731" s="91"/>
      <c r="L731" s="189">
        <v>34</v>
      </c>
      <c r="M731" s="215">
        <v>0</v>
      </c>
      <c r="N731" s="423">
        <v>0</v>
      </c>
    </row>
    <row r="732" spans="1:14" ht="12.75">
      <c r="A732" s="55">
        <v>494</v>
      </c>
      <c r="B732" s="33">
        <v>5212</v>
      </c>
      <c r="C732" s="33">
        <v>3399</v>
      </c>
      <c r="D732" s="84"/>
      <c r="E732" s="119" t="s">
        <v>929</v>
      </c>
      <c r="G732" s="9"/>
      <c r="H732" s="27"/>
      <c r="I732" s="213"/>
      <c r="J732" s="209"/>
      <c r="K732" s="91"/>
      <c r="L732" s="189">
        <v>10</v>
      </c>
      <c r="M732" s="215">
        <v>0</v>
      </c>
      <c r="N732" s="423">
        <v>0</v>
      </c>
    </row>
    <row r="733" spans="1:14" ht="12.75">
      <c r="A733" s="55">
        <v>494</v>
      </c>
      <c r="B733" s="33">
        <v>5229</v>
      </c>
      <c r="C733" s="33">
        <v>3429</v>
      </c>
      <c r="D733" s="84"/>
      <c r="E733" s="462" t="s">
        <v>348</v>
      </c>
      <c r="G733" s="9"/>
      <c r="H733" s="27"/>
      <c r="I733" s="213"/>
      <c r="J733" s="209"/>
      <c r="K733" s="91"/>
      <c r="L733" s="189">
        <v>10</v>
      </c>
      <c r="M733" s="215">
        <v>8.1</v>
      </c>
      <c r="N733" s="423">
        <v>235</v>
      </c>
    </row>
    <row r="734" spans="1:14" ht="12.75">
      <c r="A734" s="55">
        <v>494</v>
      </c>
      <c r="B734" s="33">
        <v>5229</v>
      </c>
      <c r="C734" s="33">
        <v>3429</v>
      </c>
      <c r="D734" s="84"/>
      <c r="E734" s="462" t="s">
        <v>94</v>
      </c>
      <c r="G734" s="9"/>
      <c r="H734" s="27"/>
      <c r="I734" s="213"/>
      <c r="J734" s="209"/>
      <c r="K734" s="91"/>
      <c r="L734" s="189">
        <v>14</v>
      </c>
      <c r="M734" s="215">
        <v>14</v>
      </c>
      <c r="N734" s="423">
        <v>15</v>
      </c>
    </row>
    <row r="735" spans="1:14" ht="12.75">
      <c r="A735" s="55">
        <v>494</v>
      </c>
      <c r="B735" s="33">
        <v>5339</v>
      </c>
      <c r="C735" s="33">
        <v>4322</v>
      </c>
      <c r="D735" s="84"/>
      <c r="E735" s="73" t="s">
        <v>576</v>
      </c>
      <c r="G735" s="9"/>
      <c r="H735" s="27"/>
      <c r="I735" s="213"/>
      <c r="J735" s="209"/>
      <c r="K735" s="91"/>
      <c r="L735" s="189">
        <v>15</v>
      </c>
      <c r="M735" s="215">
        <v>15</v>
      </c>
      <c r="N735" s="423">
        <v>0</v>
      </c>
    </row>
    <row r="736" spans="1:14" ht="12.75">
      <c r="A736" s="55">
        <v>494</v>
      </c>
      <c r="B736" s="33">
        <v>5229</v>
      </c>
      <c r="C736" s="33">
        <v>3421</v>
      </c>
      <c r="D736" s="84"/>
      <c r="E736" s="73" t="s">
        <v>710</v>
      </c>
      <c r="G736" s="9"/>
      <c r="H736" s="27"/>
      <c r="I736" s="213"/>
      <c r="J736" s="209"/>
      <c r="K736" s="91"/>
      <c r="L736" s="189">
        <v>36</v>
      </c>
      <c r="M736" s="215">
        <v>21.1</v>
      </c>
      <c r="N736" s="423">
        <v>0</v>
      </c>
    </row>
    <row r="737" spans="1:14" ht="12.75">
      <c r="A737" s="55">
        <v>494</v>
      </c>
      <c r="B737" s="33">
        <v>5229</v>
      </c>
      <c r="C737" s="33">
        <v>4349</v>
      </c>
      <c r="D737" s="84"/>
      <c r="E737" s="73" t="s">
        <v>577</v>
      </c>
      <c r="G737" s="9"/>
      <c r="H737" s="27"/>
      <c r="I737" s="213"/>
      <c r="J737" s="209"/>
      <c r="K737" s="91"/>
      <c r="L737" s="189">
        <v>18</v>
      </c>
      <c r="M737" s="215">
        <v>18.1</v>
      </c>
      <c r="N737" s="423">
        <v>0</v>
      </c>
    </row>
    <row r="738" spans="1:14" ht="12.75">
      <c r="A738" s="55">
        <v>494</v>
      </c>
      <c r="B738" s="33">
        <v>5221</v>
      </c>
      <c r="C738" s="33">
        <v>4349</v>
      </c>
      <c r="D738" s="84"/>
      <c r="E738" s="119" t="s">
        <v>588</v>
      </c>
      <c r="G738" s="9"/>
      <c r="H738" s="27"/>
      <c r="I738" s="213"/>
      <c r="J738" s="209"/>
      <c r="K738" s="91"/>
      <c r="L738" s="189">
        <v>20</v>
      </c>
      <c r="M738" s="215">
        <v>20</v>
      </c>
      <c r="N738" s="423">
        <v>0</v>
      </c>
    </row>
    <row r="739" spans="1:14" ht="12.75">
      <c r="A739" s="55">
        <v>494</v>
      </c>
      <c r="B739" s="33">
        <v>5222</v>
      </c>
      <c r="C739" s="33">
        <v>4348</v>
      </c>
      <c r="D739" s="84"/>
      <c r="E739" s="462" t="s">
        <v>636</v>
      </c>
      <c r="G739" s="9"/>
      <c r="H739" s="27"/>
      <c r="I739" s="213"/>
      <c r="J739" s="209"/>
      <c r="K739" s="91"/>
      <c r="L739" s="189">
        <v>14</v>
      </c>
      <c r="M739" s="215">
        <v>14.08</v>
      </c>
      <c r="N739" s="423">
        <v>0</v>
      </c>
    </row>
    <row r="740" spans="1:14" ht="12.75">
      <c r="A740" s="55">
        <v>494</v>
      </c>
      <c r="B740" s="33">
        <v>5229</v>
      </c>
      <c r="C740" s="33">
        <v>4323</v>
      </c>
      <c r="D740" s="84"/>
      <c r="E740" s="462" t="s">
        <v>578</v>
      </c>
      <c r="G740" s="9"/>
      <c r="H740" s="27"/>
      <c r="I740" s="213"/>
      <c r="J740" s="209"/>
      <c r="K740" s="91"/>
      <c r="L740" s="189">
        <v>22</v>
      </c>
      <c r="M740" s="215">
        <v>21.5</v>
      </c>
      <c r="N740" s="423">
        <v>0</v>
      </c>
    </row>
    <row r="741" spans="1:14" ht="12.75">
      <c r="A741" s="55">
        <v>494</v>
      </c>
      <c r="B741" s="33">
        <v>5229</v>
      </c>
      <c r="C741" s="33">
        <v>3749</v>
      </c>
      <c r="D741" s="84"/>
      <c r="E741" s="73" t="s">
        <v>1129</v>
      </c>
      <c r="G741" s="9"/>
      <c r="H741" s="27"/>
      <c r="I741" s="213"/>
      <c r="J741" s="209"/>
      <c r="K741" s="91"/>
      <c r="L741" s="189">
        <v>100</v>
      </c>
      <c r="M741" s="215">
        <v>100</v>
      </c>
      <c r="N741" s="423">
        <v>400</v>
      </c>
    </row>
    <row r="742" spans="1:14" ht="12.75">
      <c r="A742" s="55">
        <v>494</v>
      </c>
      <c r="B742" s="33">
        <v>5229</v>
      </c>
      <c r="C742" s="33">
        <v>5512</v>
      </c>
      <c r="D742" s="84"/>
      <c r="E742" s="119" t="s">
        <v>1130</v>
      </c>
      <c r="G742" s="9"/>
      <c r="H742" s="58"/>
      <c r="I742" s="213"/>
      <c r="J742" s="209"/>
      <c r="K742" s="91"/>
      <c r="L742" s="189">
        <v>17</v>
      </c>
      <c r="M742" s="215">
        <v>16.8</v>
      </c>
      <c r="N742" s="423">
        <v>0</v>
      </c>
    </row>
    <row r="743" spans="1:14" ht="12.75">
      <c r="A743" s="55">
        <v>494</v>
      </c>
      <c r="B743" s="33">
        <v>5223</v>
      </c>
      <c r="C743" s="33">
        <v>3369</v>
      </c>
      <c r="D743" s="84"/>
      <c r="E743" s="73" t="s">
        <v>635</v>
      </c>
      <c r="G743" s="9"/>
      <c r="H743" s="58"/>
      <c r="I743" s="213"/>
      <c r="J743" s="209"/>
      <c r="K743" s="91"/>
      <c r="L743" s="189">
        <v>15</v>
      </c>
      <c r="M743" s="215">
        <v>15</v>
      </c>
      <c r="N743" s="423">
        <v>0</v>
      </c>
    </row>
    <row r="744" spans="1:14" ht="12.75">
      <c r="A744" s="55">
        <v>494</v>
      </c>
      <c r="B744" s="33">
        <v>5339</v>
      </c>
      <c r="C744" s="33">
        <v>3146</v>
      </c>
      <c r="D744" s="84"/>
      <c r="E744" s="73" t="s">
        <v>582</v>
      </c>
      <c r="G744" s="9"/>
      <c r="H744" s="58"/>
      <c r="I744" s="213"/>
      <c r="J744" s="209"/>
      <c r="K744" s="91"/>
      <c r="L744" s="189">
        <v>35</v>
      </c>
      <c r="M744" s="215">
        <v>35</v>
      </c>
      <c r="N744" s="423">
        <v>35</v>
      </c>
    </row>
    <row r="745" spans="1:14" ht="12.75">
      <c r="A745" s="55">
        <v>494</v>
      </c>
      <c r="B745" s="33">
        <v>5221</v>
      </c>
      <c r="C745" s="33">
        <v>4314</v>
      </c>
      <c r="D745" s="84"/>
      <c r="E745" s="73" t="s">
        <v>711</v>
      </c>
      <c r="G745" s="9"/>
      <c r="H745" s="58"/>
      <c r="I745" s="213"/>
      <c r="J745" s="209"/>
      <c r="K745" s="91"/>
      <c r="L745" s="189">
        <v>10</v>
      </c>
      <c r="M745" s="215">
        <v>0</v>
      </c>
      <c r="N745" s="423">
        <v>0</v>
      </c>
    </row>
    <row r="746" spans="1:14" ht="12.75">
      <c r="A746" s="55">
        <v>494</v>
      </c>
      <c r="B746" s="33">
        <v>3419</v>
      </c>
      <c r="C746" s="33">
        <v>5229</v>
      </c>
      <c r="D746" s="84"/>
      <c r="E746" s="73" t="s">
        <v>712</v>
      </c>
      <c r="G746" s="9"/>
      <c r="H746" s="58"/>
      <c r="I746" s="213"/>
      <c r="J746" s="209"/>
      <c r="K746" s="91"/>
      <c r="L746" s="189">
        <v>15</v>
      </c>
      <c r="M746" s="215">
        <v>0</v>
      </c>
      <c r="N746" s="423">
        <v>0</v>
      </c>
    </row>
    <row r="747" spans="1:14" ht="12.75">
      <c r="A747" s="55">
        <v>494</v>
      </c>
      <c r="B747" s="33">
        <v>5222</v>
      </c>
      <c r="C747" s="33">
        <v>3429</v>
      </c>
      <c r="D747" s="84"/>
      <c r="E747" s="462" t="s">
        <v>713</v>
      </c>
      <c r="G747" s="9"/>
      <c r="H747" s="58"/>
      <c r="I747" s="213"/>
      <c r="J747" s="209"/>
      <c r="K747" s="91"/>
      <c r="L747" s="189">
        <v>20</v>
      </c>
      <c r="M747" s="215">
        <v>0</v>
      </c>
      <c r="N747" s="423">
        <v>0</v>
      </c>
    </row>
    <row r="748" spans="1:14" ht="12.75">
      <c r="A748" s="55">
        <v>494</v>
      </c>
      <c r="B748" s="33">
        <v>5229</v>
      </c>
      <c r="C748" s="33">
        <v>4345</v>
      </c>
      <c r="D748" s="84"/>
      <c r="E748" s="73" t="s">
        <v>652</v>
      </c>
      <c r="G748" s="9"/>
      <c r="H748" s="58"/>
      <c r="I748" s="213"/>
      <c r="J748" s="209"/>
      <c r="K748" s="91"/>
      <c r="L748" s="189">
        <v>25</v>
      </c>
      <c r="M748" s="215">
        <v>19</v>
      </c>
      <c r="N748" s="423">
        <v>0</v>
      </c>
    </row>
    <row r="749" spans="1:14" ht="12.75">
      <c r="A749" s="97">
        <v>494</v>
      </c>
      <c r="B749" s="33"/>
      <c r="C749" s="33"/>
      <c r="D749" s="33"/>
      <c r="E749" s="71" t="s">
        <v>349</v>
      </c>
      <c r="G749" s="9"/>
      <c r="H749" s="58"/>
      <c r="I749" s="213"/>
      <c r="J749" s="209"/>
      <c r="K749" s="91"/>
      <c r="L749" s="187">
        <f>SUM(L731:L748)</f>
        <v>430</v>
      </c>
      <c r="M749" s="217">
        <f>SUM(M731:M748)</f>
        <v>317.68</v>
      </c>
      <c r="N749" s="421">
        <f>SUM(N731:N748)</f>
        <v>685</v>
      </c>
    </row>
    <row r="750" spans="1:14" ht="3" customHeight="1">
      <c r="A750" s="97"/>
      <c r="B750" s="33"/>
      <c r="C750" s="33"/>
      <c r="D750" s="33"/>
      <c r="E750" s="71"/>
      <c r="F750" s="4"/>
      <c r="G750" s="9"/>
      <c r="H750" s="4"/>
      <c r="I750" s="213"/>
      <c r="J750" s="209"/>
      <c r="K750" s="91"/>
      <c r="L750" s="189"/>
      <c r="M750" s="215"/>
      <c r="N750" s="214"/>
    </row>
    <row r="751" spans="1:14" ht="12.75">
      <c r="A751" s="97">
        <v>495</v>
      </c>
      <c r="B751" s="33">
        <v>2132</v>
      </c>
      <c r="C751" s="33">
        <v>3613</v>
      </c>
      <c r="D751" s="33"/>
      <c r="E751" s="73" t="s">
        <v>311</v>
      </c>
      <c r="F751" s="39"/>
      <c r="G751" s="12"/>
      <c r="H751" s="11"/>
      <c r="I751" s="187">
        <v>144</v>
      </c>
      <c r="J751" s="217">
        <v>144</v>
      </c>
      <c r="K751" s="421">
        <v>144</v>
      </c>
      <c r="L751" s="189"/>
      <c r="M751" s="215"/>
      <c r="N751" s="214"/>
    </row>
    <row r="752" spans="1:14" ht="12.75">
      <c r="A752" s="33">
        <v>495</v>
      </c>
      <c r="B752" s="33">
        <v>5171</v>
      </c>
      <c r="C752" s="33">
        <v>3149</v>
      </c>
      <c r="D752" s="33"/>
      <c r="E752" s="73" t="s">
        <v>281</v>
      </c>
      <c r="G752" s="9"/>
      <c r="H752" s="123"/>
      <c r="I752" s="213"/>
      <c r="J752" s="209"/>
      <c r="K752" s="91"/>
      <c r="L752" s="189">
        <v>60</v>
      </c>
      <c r="M752" s="215">
        <v>58.5</v>
      </c>
      <c r="N752" s="423">
        <v>100</v>
      </c>
    </row>
    <row r="753" spans="1:14" ht="12.75">
      <c r="A753" s="55">
        <v>495</v>
      </c>
      <c r="B753" s="33">
        <v>5339</v>
      </c>
      <c r="C753" s="33">
        <v>3149</v>
      </c>
      <c r="D753" s="84"/>
      <c r="E753" s="73" t="s">
        <v>572</v>
      </c>
      <c r="G753" s="9"/>
      <c r="H753" s="58"/>
      <c r="I753" s="213"/>
      <c r="J753" s="209"/>
      <c r="K753" s="91"/>
      <c r="L753" s="189">
        <v>144</v>
      </c>
      <c r="M753" s="215">
        <v>144</v>
      </c>
      <c r="N753" s="423">
        <v>144</v>
      </c>
    </row>
    <row r="754" spans="1:14" ht="12.75">
      <c r="A754" s="82">
        <v>495</v>
      </c>
      <c r="B754" s="33"/>
      <c r="C754" s="33"/>
      <c r="D754" s="84"/>
      <c r="E754" s="71" t="s">
        <v>223</v>
      </c>
      <c r="F754" s="5"/>
      <c r="G754" s="9"/>
      <c r="H754" s="58"/>
      <c r="I754" s="213"/>
      <c r="J754" s="209"/>
      <c r="K754" s="91"/>
      <c r="L754" s="187">
        <f>SUM(L752:L753)</f>
        <v>204</v>
      </c>
      <c r="M754" s="217">
        <f>SUM(M752:M753)</f>
        <v>202.5</v>
      </c>
      <c r="N754" s="421">
        <f>SUM(N752:N753)</f>
        <v>244</v>
      </c>
    </row>
    <row r="755" spans="1:14" ht="3.75" customHeight="1">
      <c r="A755" s="11"/>
      <c r="B755" s="11"/>
      <c r="C755" s="11"/>
      <c r="D755" s="11"/>
      <c r="E755" s="11"/>
      <c r="I755" s="90"/>
      <c r="J755" s="207"/>
      <c r="K755" s="227"/>
      <c r="L755" s="90"/>
      <c r="M755" s="207"/>
      <c r="N755" s="227"/>
    </row>
    <row r="756" spans="1:14" ht="12.75">
      <c r="A756" s="148">
        <v>497</v>
      </c>
      <c r="B756" s="156">
        <v>4122</v>
      </c>
      <c r="C756" s="156"/>
      <c r="D756" s="149"/>
      <c r="E756" s="117" t="s">
        <v>396</v>
      </c>
      <c r="G756" s="54"/>
      <c r="H756" s="86"/>
      <c r="I756" s="117">
        <v>96</v>
      </c>
      <c r="J756" s="221">
        <v>85.1</v>
      </c>
      <c r="K756" s="422">
        <v>0</v>
      </c>
      <c r="L756" s="90"/>
      <c r="M756" s="207"/>
      <c r="N756" s="227"/>
    </row>
    <row r="757" spans="1:14" ht="12.75">
      <c r="A757" s="82">
        <v>501</v>
      </c>
      <c r="B757" s="33">
        <v>4112</v>
      </c>
      <c r="C757" s="33"/>
      <c r="D757" s="33"/>
      <c r="E757" s="71" t="s">
        <v>224</v>
      </c>
      <c r="F757" s="39"/>
      <c r="G757" s="12"/>
      <c r="H757" s="11"/>
      <c r="I757" s="216">
        <v>2683</v>
      </c>
      <c r="J757" s="217">
        <v>2459.7</v>
      </c>
      <c r="K757" s="421">
        <v>2802</v>
      </c>
      <c r="L757" s="90"/>
      <c r="M757" s="207"/>
      <c r="N757" s="227"/>
    </row>
    <row r="758" spans="1:14" ht="12.75">
      <c r="A758" s="97">
        <v>502</v>
      </c>
      <c r="B758" s="33">
        <v>4121</v>
      </c>
      <c r="C758" s="33"/>
      <c r="D758" s="33"/>
      <c r="E758" s="71" t="s">
        <v>225</v>
      </c>
      <c r="F758" s="11"/>
      <c r="G758" s="12"/>
      <c r="H758" s="11"/>
      <c r="I758" s="216">
        <v>1187</v>
      </c>
      <c r="J758" s="217">
        <v>1025.9</v>
      </c>
      <c r="K758" s="421">
        <v>2037</v>
      </c>
      <c r="L758" s="90"/>
      <c r="M758" s="207"/>
      <c r="N758" s="227"/>
    </row>
    <row r="759" spans="1:14" ht="12.75">
      <c r="A759" s="97">
        <v>503</v>
      </c>
      <c r="B759" s="33">
        <v>2321</v>
      </c>
      <c r="C759" s="33">
        <v>4319</v>
      </c>
      <c r="D759" s="33"/>
      <c r="E759" s="71" t="s">
        <v>584</v>
      </c>
      <c r="F759" s="11"/>
      <c r="G759" s="12"/>
      <c r="H759" s="11"/>
      <c r="I759" s="248">
        <v>150</v>
      </c>
      <c r="J759" s="249">
        <v>150</v>
      </c>
      <c r="K759" s="438">
        <v>0</v>
      </c>
      <c r="L759" s="90"/>
      <c r="M759" s="207"/>
      <c r="N759" s="227"/>
    </row>
    <row r="760" spans="1:14" ht="13.5" thickBot="1">
      <c r="A760" s="97">
        <v>503</v>
      </c>
      <c r="B760" s="33">
        <v>5137</v>
      </c>
      <c r="C760" s="33">
        <v>4319</v>
      </c>
      <c r="D760" s="33"/>
      <c r="E760" s="118" t="s">
        <v>585</v>
      </c>
      <c r="F760" s="4"/>
      <c r="G760" s="313"/>
      <c r="H760" s="4"/>
      <c r="I760" s="291"/>
      <c r="J760" s="242"/>
      <c r="K760" s="429"/>
      <c r="L760" s="187">
        <v>150</v>
      </c>
      <c r="M760" s="217">
        <v>150</v>
      </c>
      <c r="N760" s="421">
        <v>0</v>
      </c>
    </row>
    <row r="761" spans="1:14" ht="13.5" thickBot="1">
      <c r="A761" s="5"/>
      <c r="B761" s="5"/>
      <c r="C761" s="5"/>
      <c r="D761" s="5"/>
      <c r="E761" s="43" t="s">
        <v>146</v>
      </c>
      <c r="F761" s="48"/>
      <c r="G761" s="59"/>
      <c r="H761" s="150" t="e">
        <f>SUM(H758+#REF!+H757+H751+H703+#REF!+#REF!+H756+#REF!+#REF!+#REF!+H725)</f>
        <v>#REF!</v>
      </c>
      <c r="I761" s="237">
        <f>I758+I757+I751+I715+I756+I683+I725+I759+I701</f>
        <v>4789</v>
      </c>
      <c r="J761" s="238">
        <f>SUM(J758+J757+J751+J703+J756+J725+J701+J683+J759)</f>
        <v>4194.799999999999</v>
      </c>
      <c r="K761" s="237">
        <f>SUM(K758+K757+K751+K715+K756+K725+K701+K683+K759)</f>
        <v>5183</v>
      </c>
      <c r="L761" s="218">
        <f>L683+L701+L715+L725+L730+L749+L754+L760</f>
        <v>22303</v>
      </c>
      <c r="M761" s="219">
        <f>SUM(M754+M749+M730+M725+M715+M701+M683+M760)</f>
        <v>19261.440000000002</v>
      </c>
      <c r="N761" s="218">
        <f>SUM(N754+N749+N730+N725+N715+N701+N683+N760)</f>
        <v>25028</v>
      </c>
    </row>
    <row r="762" spans="1:14" ht="3.75" customHeight="1" thickBot="1">
      <c r="A762" s="5"/>
      <c r="B762" s="5"/>
      <c r="C762" s="5"/>
      <c r="D762" s="5"/>
      <c r="E762" s="37"/>
      <c r="G762" s="15"/>
      <c r="I762" s="90"/>
      <c r="J762" s="207"/>
      <c r="K762" s="227"/>
      <c r="L762" s="90"/>
      <c r="M762" s="207"/>
      <c r="N762" s="227"/>
    </row>
    <row r="763" spans="1:14" ht="13.5" thickBot="1">
      <c r="A763" s="34"/>
      <c r="B763" s="34"/>
      <c r="C763" s="34"/>
      <c r="D763" s="34"/>
      <c r="E763" s="467" t="s">
        <v>351</v>
      </c>
      <c r="G763" s="10"/>
      <c r="I763" s="90"/>
      <c r="J763" s="207"/>
      <c r="K763" s="227"/>
      <c r="L763" s="90"/>
      <c r="M763" s="207"/>
      <c r="N763" s="227"/>
    </row>
    <row r="764" spans="1:14" ht="12.75">
      <c r="A764" s="97">
        <v>520</v>
      </c>
      <c r="B764" s="33">
        <v>1361</v>
      </c>
      <c r="C764" s="33"/>
      <c r="D764" s="33"/>
      <c r="E764" s="299" t="s">
        <v>532</v>
      </c>
      <c r="G764" s="10"/>
      <c r="I764" s="187">
        <v>0</v>
      </c>
      <c r="J764" s="217">
        <v>4.5</v>
      </c>
      <c r="K764" s="421">
        <v>5</v>
      </c>
      <c r="L764" s="90"/>
      <c r="M764" s="207"/>
      <c r="N764" s="227"/>
    </row>
    <row r="765" spans="1:14" ht="12.75">
      <c r="A765" s="82">
        <v>521</v>
      </c>
      <c r="B765" s="33">
        <v>5410</v>
      </c>
      <c r="C765" s="33">
        <v>4174</v>
      </c>
      <c r="D765" s="301">
        <v>98072</v>
      </c>
      <c r="E765" s="117" t="s">
        <v>350</v>
      </c>
      <c r="F765" s="5"/>
      <c r="G765" s="9"/>
      <c r="H765" s="27"/>
      <c r="I765" s="213"/>
      <c r="J765" s="209"/>
      <c r="K765" s="91"/>
      <c r="L765" s="187">
        <v>5</v>
      </c>
      <c r="M765" s="217">
        <v>0</v>
      </c>
      <c r="N765" s="421">
        <v>5</v>
      </c>
    </row>
    <row r="766" spans="1:14" ht="12.75">
      <c r="A766" s="82">
        <v>522</v>
      </c>
      <c r="B766" s="33">
        <v>5410</v>
      </c>
      <c r="C766" s="33">
        <v>4174</v>
      </c>
      <c r="D766" s="210">
        <v>98072</v>
      </c>
      <c r="E766" s="191" t="s">
        <v>357</v>
      </c>
      <c r="F766" s="5"/>
      <c r="G766" s="9"/>
      <c r="H766" s="27"/>
      <c r="I766" s="213"/>
      <c r="J766" s="209"/>
      <c r="K766" s="91"/>
      <c r="L766" s="187">
        <v>10</v>
      </c>
      <c r="M766" s="217">
        <v>10</v>
      </c>
      <c r="N766" s="421">
        <v>5</v>
      </c>
    </row>
    <row r="767" spans="1:14" ht="12.75">
      <c r="A767" s="82">
        <v>523</v>
      </c>
      <c r="B767" s="33">
        <v>5410</v>
      </c>
      <c r="C767" s="33">
        <v>4174</v>
      </c>
      <c r="D767" s="210">
        <v>98072</v>
      </c>
      <c r="E767" s="191" t="s">
        <v>789</v>
      </c>
      <c r="F767" s="5"/>
      <c r="G767" s="9"/>
      <c r="H767" s="27"/>
      <c r="I767" s="213"/>
      <c r="J767" s="209"/>
      <c r="K767" s="91"/>
      <c r="L767" s="187">
        <v>5</v>
      </c>
      <c r="M767" s="217">
        <v>0</v>
      </c>
      <c r="N767" s="421">
        <v>5</v>
      </c>
    </row>
    <row r="768" spans="1:14" ht="12.75">
      <c r="A768" s="82">
        <v>524</v>
      </c>
      <c r="B768" s="33">
        <v>5410</v>
      </c>
      <c r="C768" s="33">
        <v>4174</v>
      </c>
      <c r="D768" s="210">
        <v>98072</v>
      </c>
      <c r="E768" s="117" t="s">
        <v>352</v>
      </c>
      <c r="F768" s="5"/>
      <c r="G768" s="9"/>
      <c r="H768" s="27"/>
      <c r="I768" s="213"/>
      <c r="J768" s="209"/>
      <c r="K768" s="91"/>
      <c r="L768" s="117">
        <v>50</v>
      </c>
      <c r="M768" s="221">
        <v>50.7</v>
      </c>
      <c r="N768" s="422">
        <v>70</v>
      </c>
    </row>
    <row r="769" spans="1:14" ht="12.75">
      <c r="A769" s="97">
        <v>525</v>
      </c>
      <c r="B769" s="33">
        <v>5410</v>
      </c>
      <c r="C769" s="33">
        <v>4175</v>
      </c>
      <c r="D769" s="210">
        <v>98072</v>
      </c>
      <c r="E769" s="117" t="s">
        <v>356</v>
      </c>
      <c r="F769" s="33"/>
      <c r="G769" s="9"/>
      <c r="H769" s="58"/>
      <c r="I769" s="213"/>
      <c r="J769" s="209"/>
      <c r="K769" s="91"/>
      <c r="L769" s="228">
        <v>16530</v>
      </c>
      <c r="M769" s="221">
        <v>13900.1</v>
      </c>
      <c r="N769" s="422">
        <v>20000</v>
      </c>
    </row>
    <row r="770" spans="1:17" ht="12.75">
      <c r="A770" s="97">
        <v>526</v>
      </c>
      <c r="B770" s="33">
        <v>5410</v>
      </c>
      <c r="C770" s="33">
        <v>4175</v>
      </c>
      <c r="D770" s="210">
        <v>98072</v>
      </c>
      <c r="E770" s="117" t="s">
        <v>355</v>
      </c>
      <c r="F770" s="5"/>
      <c r="G770" s="9"/>
      <c r="H770" s="123"/>
      <c r="I770" s="213"/>
      <c r="J770" s="209"/>
      <c r="K770" s="91"/>
      <c r="L770" s="228">
        <v>17000</v>
      </c>
      <c r="M770" s="221">
        <v>14051.7</v>
      </c>
      <c r="N770" s="422">
        <v>16500</v>
      </c>
      <c r="Q770" s="349"/>
    </row>
    <row r="771" spans="1:17" ht="12.75">
      <c r="A771" s="97">
        <v>527</v>
      </c>
      <c r="B771" s="33">
        <v>5410</v>
      </c>
      <c r="C771" s="33">
        <v>4175</v>
      </c>
      <c r="D771" s="210">
        <v>98072</v>
      </c>
      <c r="E771" s="117" t="s">
        <v>354</v>
      </c>
      <c r="F771" s="5"/>
      <c r="G771" s="9"/>
      <c r="H771" s="27"/>
      <c r="I771" s="213"/>
      <c r="J771" s="209"/>
      <c r="K771" s="91"/>
      <c r="L771" s="117">
        <v>100</v>
      </c>
      <c r="M771" s="221">
        <v>55.7</v>
      </c>
      <c r="N771" s="422">
        <v>100</v>
      </c>
      <c r="Q771" s="349"/>
    </row>
    <row r="772" spans="1:17" ht="12.75">
      <c r="A772" s="97">
        <v>528</v>
      </c>
      <c r="B772" s="33">
        <v>5410</v>
      </c>
      <c r="C772" s="33">
        <v>4175</v>
      </c>
      <c r="D772" s="210">
        <v>98072</v>
      </c>
      <c r="E772" s="117" t="s">
        <v>353</v>
      </c>
      <c r="F772" s="5"/>
      <c r="G772" s="9"/>
      <c r="H772" s="27"/>
      <c r="I772" s="213"/>
      <c r="J772" s="209"/>
      <c r="K772" s="91"/>
      <c r="L772" s="117">
        <v>20</v>
      </c>
      <c r="M772" s="221">
        <v>5.6</v>
      </c>
      <c r="N772" s="422">
        <v>20</v>
      </c>
      <c r="Q772" s="349"/>
    </row>
    <row r="773" spans="1:14" ht="12.75">
      <c r="A773" s="97">
        <v>529</v>
      </c>
      <c r="B773" s="33">
        <v>5410</v>
      </c>
      <c r="C773" s="33">
        <v>4175</v>
      </c>
      <c r="D773" s="210">
        <v>98072</v>
      </c>
      <c r="E773" s="191" t="s">
        <v>358</v>
      </c>
      <c r="F773" s="33"/>
      <c r="G773" s="9"/>
      <c r="H773" s="58"/>
      <c r="I773" s="213"/>
      <c r="J773" s="209"/>
      <c r="K773" s="91"/>
      <c r="L773" s="117">
        <v>10</v>
      </c>
      <c r="M773" s="221">
        <v>0</v>
      </c>
      <c r="N773" s="422">
        <v>10</v>
      </c>
    </row>
    <row r="774" spans="1:14" ht="12.75">
      <c r="A774" s="97">
        <v>530</v>
      </c>
      <c r="B774" s="33">
        <v>5410</v>
      </c>
      <c r="C774" s="33">
        <v>4174</v>
      </c>
      <c r="D774" s="210">
        <v>98072</v>
      </c>
      <c r="E774" s="191" t="s">
        <v>804</v>
      </c>
      <c r="F774" s="33"/>
      <c r="G774" s="9"/>
      <c r="H774" s="4"/>
      <c r="I774" s="213"/>
      <c r="J774" s="209"/>
      <c r="K774" s="91"/>
      <c r="L774" s="117">
        <v>100</v>
      </c>
      <c r="M774" s="221">
        <v>67.9</v>
      </c>
      <c r="N774" s="422">
        <v>90</v>
      </c>
    </row>
    <row r="775" spans="1:14" ht="12.75">
      <c r="A775" s="148">
        <v>531</v>
      </c>
      <c r="B775" s="149">
        <v>5410</v>
      </c>
      <c r="C775" s="149">
        <v>4183</v>
      </c>
      <c r="D775" s="211">
        <v>98072</v>
      </c>
      <c r="E775" s="117" t="s">
        <v>397</v>
      </c>
      <c r="F775" s="33"/>
      <c r="G775" s="9"/>
      <c r="H775" s="4"/>
      <c r="I775" s="213"/>
      <c r="J775" s="209"/>
      <c r="K775" s="91"/>
      <c r="L775" s="117">
        <v>30</v>
      </c>
      <c r="M775" s="221">
        <v>26.1</v>
      </c>
      <c r="N775" s="422">
        <v>40</v>
      </c>
    </row>
    <row r="776" spans="1:14" ht="12.75">
      <c r="A776" s="97">
        <v>532</v>
      </c>
      <c r="B776" s="33">
        <v>5410</v>
      </c>
      <c r="C776" s="33">
        <v>4181</v>
      </c>
      <c r="D776" s="210">
        <v>98072</v>
      </c>
      <c r="E776" s="117" t="s">
        <v>359</v>
      </c>
      <c r="F776" s="33"/>
      <c r="G776" s="9"/>
      <c r="H776" s="4"/>
      <c r="I776" s="213"/>
      <c r="J776" s="209"/>
      <c r="K776" s="91"/>
      <c r="L776" s="228">
        <v>2100</v>
      </c>
      <c r="M776" s="221">
        <v>1747.5</v>
      </c>
      <c r="N776" s="422">
        <v>2300</v>
      </c>
    </row>
    <row r="777" spans="1:14" ht="12.75">
      <c r="A777" s="97">
        <v>533</v>
      </c>
      <c r="B777" s="33">
        <v>5410</v>
      </c>
      <c r="C777" s="33">
        <v>4181</v>
      </c>
      <c r="D777" s="210">
        <v>98072</v>
      </c>
      <c r="E777" s="191" t="s">
        <v>360</v>
      </c>
      <c r="F777" s="33"/>
      <c r="G777" s="9"/>
      <c r="H777" s="4"/>
      <c r="I777" s="213"/>
      <c r="J777" s="209"/>
      <c r="K777" s="91"/>
      <c r="L777" s="228">
        <v>2100</v>
      </c>
      <c r="M777" s="221">
        <v>1876.9</v>
      </c>
      <c r="N777" s="422">
        <v>2300</v>
      </c>
    </row>
    <row r="778" spans="1:14" ht="12.75">
      <c r="A778" s="97">
        <v>534</v>
      </c>
      <c r="B778" s="33">
        <v>5410</v>
      </c>
      <c r="C778" s="33">
        <v>4186</v>
      </c>
      <c r="D778" s="210">
        <v>98072</v>
      </c>
      <c r="E778" s="117" t="s">
        <v>361</v>
      </c>
      <c r="F778" s="35"/>
      <c r="G778" s="9"/>
      <c r="H778" s="4"/>
      <c r="I778" s="213"/>
      <c r="J778" s="209"/>
      <c r="K778" s="91"/>
      <c r="L778" s="117">
        <v>100</v>
      </c>
      <c r="M778" s="221">
        <v>84</v>
      </c>
      <c r="N778" s="422">
        <v>160</v>
      </c>
    </row>
    <row r="779" spans="1:14" ht="12.75">
      <c r="A779" s="97">
        <v>535</v>
      </c>
      <c r="B779" s="33">
        <v>5410</v>
      </c>
      <c r="C779" s="33">
        <v>4182</v>
      </c>
      <c r="D779" s="210">
        <v>98072</v>
      </c>
      <c r="E779" s="117" t="s">
        <v>362</v>
      </c>
      <c r="F779" s="83"/>
      <c r="G779" s="9"/>
      <c r="H779" s="4"/>
      <c r="I779" s="213"/>
      <c r="J779" s="209"/>
      <c r="K779" s="91"/>
      <c r="L779" s="117">
        <v>400</v>
      </c>
      <c r="M779" s="221">
        <v>391.7</v>
      </c>
      <c r="N779" s="422">
        <v>540</v>
      </c>
    </row>
    <row r="780" spans="1:14" ht="12.75">
      <c r="A780" s="97">
        <v>536</v>
      </c>
      <c r="B780" s="33">
        <v>5410</v>
      </c>
      <c r="C780" s="33">
        <v>4179</v>
      </c>
      <c r="D780" s="210">
        <v>98072</v>
      </c>
      <c r="E780" s="117" t="s">
        <v>932</v>
      </c>
      <c r="F780" s="83"/>
      <c r="G780" s="9"/>
      <c r="H780" s="4"/>
      <c r="I780" s="213"/>
      <c r="J780" s="209"/>
      <c r="K780" s="91"/>
      <c r="L780" s="117">
        <v>15</v>
      </c>
      <c r="M780" s="221">
        <v>15</v>
      </c>
      <c r="N780" s="422">
        <v>0</v>
      </c>
    </row>
    <row r="781" spans="1:14" ht="12.75">
      <c r="A781" s="97">
        <v>537</v>
      </c>
      <c r="B781" s="33">
        <v>5410</v>
      </c>
      <c r="C781" s="33">
        <v>4199</v>
      </c>
      <c r="D781" s="210">
        <v>98072</v>
      </c>
      <c r="E781" s="191" t="s">
        <v>363</v>
      </c>
      <c r="F781" s="33"/>
      <c r="G781" s="9"/>
      <c r="H781" s="4"/>
      <c r="I781" s="213"/>
      <c r="J781" s="209"/>
      <c r="K781" s="91"/>
      <c r="L781" s="187">
        <v>100</v>
      </c>
      <c r="M781" s="217">
        <v>45</v>
      </c>
      <c r="N781" s="421">
        <v>100</v>
      </c>
    </row>
    <row r="782" spans="1:14" ht="12.75">
      <c r="A782" s="97">
        <v>538</v>
      </c>
      <c r="B782" s="33">
        <v>5410</v>
      </c>
      <c r="C782" s="33">
        <v>4175</v>
      </c>
      <c r="D782" s="210">
        <v>98072</v>
      </c>
      <c r="E782" s="191" t="s">
        <v>805</v>
      </c>
      <c r="F782" s="33"/>
      <c r="G782" s="9"/>
      <c r="H782" s="4"/>
      <c r="I782" s="213"/>
      <c r="J782" s="209"/>
      <c r="K782" s="91"/>
      <c r="L782" s="187">
        <v>10</v>
      </c>
      <c r="M782" s="217">
        <v>4.5</v>
      </c>
      <c r="N782" s="421">
        <v>10</v>
      </c>
    </row>
    <row r="783" spans="1:14" ht="12.75">
      <c r="A783" s="97">
        <v>539</v>
      </c>
      <c r="B783" s="33">
        <v>5410</v>
      </c>
      <c r="C783" s="33">
        <v>4175</v>
      </c>
      <c r="D783" s="210">
        <v>98072</v>
      </c>
      <c r="E783" s="117" t="s">
        <v>364</v>
      </c>
      <c r="F783" s="33"/>
      <c r="G783" s="9"/>
      <c r="H783" s="4"/>
      <c r="I783" s="213"/>
      <c r="J783" s="209"/>
      <c r="K783" s="91"/>
      <c r="L783" s="187">
        <v>500</v>
      </c>
      <c r="M783" s="217">
        <v>449.6</v>
      </c>
      <c r="N783" s="421">
        <v>630</v>
      </c>
    </row>
    <row r="784" spans="1:14" ht="12.75">
      <c r="A784" s="97">
        <v>540</v>
      </c>
      <c r="B784" s="33">
        <v>5410</v>
      </c>
      <c r="C784" s="33">
        <v>4182</v>
      </c>
      <c r="D784" s="210">
        <v>98072</v>
      </c>
      <c r="E784" s="117" t="s">
        <v>365</v>
      </c>
      <c r="F784" s="33"/>
      <c r="G784" s="9"/>
      <c r="H784" s="4"/>
      <c r="I784" s="213"/>
      <c r="J784" s="209"/>
      <c r="K784" s="91"/>
      <c r="L784" s="187">
        <v>5500</v>
      </c>
      <c r="M784" s="217">
        <v>3613.7</v>
      </c>
      <c r="N784" s="421">
        <v>3360</v>
      </c>
    </row>
    <row r="785" spans="1:14" ht="12.75">
      <c r="A785" s="97">
        <v>541</v>
      </c>
      <c r="B785" s="33">
        <v>5410</v>
      </c>
      <c r="C785" s="33">
        <v>4185</v>
      </c>
      <c r="D785" s="210">
        <v>98072</v>
      </c>
      <c r="E785" s="117" t="s">
        <v>366</v>
      </c>
      <c r="F785" s="33"/>
      <c r="G785" s="9"/>
      <c r="H785" s="4"/>
      <c r="I785" s="213"/>
      <c r="J785" s="209"/>
      <c r="K785" s="91"/>
      <c r="L785" s="228">
        <v>4800</v>
      </c>
      <c r="M785" s="221">
        <v>4639.6</v>
      </c>
      <c r="N785" s="422">
        <v>5900</v>
      </c>
    </row>
    <row r="786" spans="1:14" ht="12.75">
      <c r="A786" s="97">
        <v>542</v>
      </c>
      <c r="B786" s="33">
        <v>5410</v>
      </c>
      <c r="C786" s="33">
        <v>4183</v>
      </c>
      <c r="D786" s="210">
        <v>98072</v>
      </c>
      <c r="E786" s="117" t="s">
        <v>453</v>
      </c>
      <c r="F786" s="33"/>
      <c r="G786" s="9"/>
      <c r="H786" s="4"/>
      <c r="I786" s="213"/>
      <c r="J786" s="209"/>
      <c r="K786" s="91"/>
      <c r="L786" s="228">
        <v>400</v>
      </c>
      <c r="M786" s="221">
        <v>302.5</v>
      </c>
      <c r="N786" s="422">
        <v>400</v>
      </c>
    </row>
    <row r="787" spans="1:14" ht="12.75">
      <c r="A787" s="97">
        <v>543</v>
      </c>
      <c r="B787" s="33">
        <v>5410</v>
      </c>
      <c r="C787" s="33">
        <v>4184</v>
      </c>
      <c r="D787" s="210">
        <v>98072</v>
      </c>
      <c r="E787" s="117" t="s">
        <v>470</v>
      </c>
      <c r="F787" s="33"/>
      <c r="G787" s="9"/>
      <c r="H787" s="4"/>
      <c r="I787" s="213"/>
      <c r="J787" s="209"/>
      <c r="K787" s="91"/>
      <c r="L787" s="228">
        <v>1375</v>
      </c>
      <c r="M787" s="221">
        <v>873.2</v>
      </c>
      <c r="N787" s="422">
        <v>2900</v>
      </c>
    </row>
    <row r="788" spans="1:14" ht="12.75">
      <c r="A788" s="97">
        <v>544</v>
      </c>
      <c r="B788" s="33">
        <v>5410</v>
      </c>
      <c r="C788" s="33">
        <v>4176</v>
      </c>
      <c r="D788" s="210">
        <v>98072</v>
      </c>
      <c r="E788" s="117" t="s">
        <v>367</v>
      </c>
      <c r="F788" s="35"/>
      <c r="G788" s="9"/>
      <c r="H788" s="4"/>
      <c r="I788" s="213"/>
      <c r="J788" s="209"/>
      <c r="K788" s="91"/>
      <c r="L788" s="117">
        <v>55</v>
      </c>
      <c r="M788" s="221">
        <v>37.5</v>
      </c>
      <c r="N788" s="422">
        <v>55</v>
      </c>
    </row>
    <row r="789" spans="1:14" ht="12.75">
      <c r="A789" s="165">
        <v>546</v>
      </c>
      <c r="B789" s="35">
        <v>5909</v>
      </c>
      <c r="C789" s="35">
        <v>4399</v>
      </c>
      <c r="D789" s="35"/>
      <c r="E789" s="118" t="s">
        <v>511</v>
      </c>
      <c r="F789" s="5"/>
      <c r="G789" s="9"/>
      <c r="H789" s="4"/>
      <c r="I789" s="213"/>
      <c r="J789" s="209"/>
      <c r="K789" s="91"/>
      <c r="L789" s="117">
        <v>31</v>
      </c>
      <c r="M789" s="221">
        <v>30.8</v>
      </c>
      <c r="N789" s="422">
        <v>0</v>
      </c>
    </row>
    <row r="790" spans="1:14" ht="13.5" thickBot="1">
      <c r="A790" s="97">
        <v>548</v>
      </c>
      <c r="B790" s="33">
        <v>2329</v>
      </c>
      <c r="C790" s="33">
        <v>3569</v>
      </c>
      <c r="D790" s="33"/>
      <c r="E790" s="452" t="s">
        <v>790</v>
      </c>
      <c r="F790" s="33"/>
      <c r="G790" s="12"/>
      <c r="H790" s="11"/>
      <c r="I790" s="254">
        <v>0</v>
      </c>
      <c r="J790" s="247">
        <v>0.294</v>
      </c>
      <c r="K790" s="430">
        <v>0</v>
      </c>
      <c r="L790" s="93"/>
      <c r="M790" s="245"/>
      <c r="N790" s="432"/>
    </row>
    <row r="791" spans="1:14" ht="13.5" thickBot="1">
      <c r="A791" s="6"/>
      <c r="B791" s="5"/>
      <c r="C791" s="5"/>
      <c r="D791" s="5"/>
      <c r="E791" s="353" t="s">
        <v>368</v>
      </c>
      <c r="F791" s="49"/>
      <c r="G791" s="310"/>
      <c r="H791" s="2"/>
      <c r="I791" s="354">
        <f>SUM(I764:I790)</f>
        <v>0</v>
      </c>
      <c r="J791" s="355">
        <f>SUM(J764:J790)</f>
        <v>4.794</v>
      </c>
      <c r="K791" s="431">
        <f>SUM(K764:K790)</f>
        <v>5</v>
      </c>
      <c r="L791" s="356">
        <f>SUM(L765:L789)</f>
        <v>51346</v>
      </c>
      <c r="M791" s="357">
        <f>SUM(M765:M790)</f>
        <v>42279.299999999996</v>
      </c>
      <c r="N791" s="433">
        <f>SUM(N765:N789)</f>
        <v>55500</v>
      </c>
    </row>
    <row r="792" spans="1:14" ht="3.75" customHeight="1">
      <c r="A792" s="6"/>
      <c r="B792" s="5"/>
      <c r="C792" s="5"/>
      <c r="D792" s="5"/>
      <c r="E792" s="17"/>
      <c r="F792" s="5"/>
      <c r="G792" s="9"/>
      <c r="H792" s="4"/>
      <c r="I792" s="213"/>
      <c r="J792" s="209"/>
      <c r="K792" s="91"/>
      <c r="L792" s="259"/>
      <c r="M792" s="245"/>
      <c r="N792" s="259"/>
    </row>
    <row r="793" spans="1:14" ht="12.75">
      <c r="A793" s="29">
        <v>550</v>
      </c>
      <c r="B793" s="33">
        <v>5021</v>
      </c>
      <c r="C793" s="33">
        <v>4319</v>
      </c>
      <c r="D793" s="33"/>
      <c r="E793" s="119" t="s">
        <v>265</v>
      </c>
      <c r="F793" s="5"/>
      <c r="G793" s="9"/>
      <c r="H793" s="4"/>
      <c r="I793" s="213"/>
      <c r="J793" s="209"/>
      <c r="K793" s="91"/>
      <c r="L793" s="189">
        <v>30</v>
      </c>
      <c r="M793" s="215">
        <v>0</v>
      </c>
      <c r="N793" s="423">
        <v>30</v>
      </c>
    </row>
    <row r="794" spans="1:14" ht="12.75">
      <c r="A794" s="29">
        <v>550</v>
      </c>
      <c r="B794" s="33">
        <v>5139</v>
      </c>
      <c r="C794" s="33">
        <v>4319</v>
      </c>
      <c r="D794" s="33"/>
      <c r="E794" s="119" t="s">
        <v>144</v>
      </c>
      <c r="F794" s="5"/>
      <c r="G794" s="9"/>
      <c r="H794" s="4"/>
      <c r="I794" s="213"/>
      <c r="J794" s="209"/>
      <c r="K794" s="91"/>
      <c r="L794" s="189">
        <v>20</v>
      </c>
      <c r="M794" s="215">
        <v>0</v>
      </c>
      <c r="N794" s="423">
        <v>20</v>
      </c>
    </row>
    <row r="795" spans="1:14" ht="12.75">
      <c r="A795" s="29">
        <v>550</v>
      </c>
      <c r="B795" s="33">
        <v>5151</v>
      </c>
      <c r="C795" s="33">
        <v>4319</v>
      </c>
      <c r="D795" s="33"/>
      <c r="E795" s="119" t="s">
        <v>290</v>
      </c>
      <c r="F795" s="5"/>
      <c r="G795" s="9"/>
      <c r="H795" s="4"/>
      <c r="I795" s="213"/>
      <c r="J795" s="209"/>
      <c r="K795" s="91"/>
      <c r="L795" s="189">
        <v>20</v>
      </c>
      <c r="M795" s="215">
        <v>8</v>
      </c>
      <c r="N795" s="423">
        <v>20</v>
      </c>
    </row>
    <row r="796" spans="1:14" ht="12.75">
      <c r="A796" s="29">
        <v>550</v>
      </c>
      <c r="B796" s="33">
        <v>5153</v>
      </c>
      <c r="C796" s="33">
        <v>4319</v>
      </c>
      <c r="D796" s="33"/>
      <c r="E796" s="119" t="s">
        <v>291</v>
      </c>
      <c r="F796" s="5"/>
      <c r="G796" s="9"/>
      <c r="H796" s="4"/>
      <c r="I796" s="213"/>
      <c r="J796" s="209"/>
      <c r="K796" s="91"/>
      <c r="L796" s="189">
        <v>50</v>
      </c>
      <c r="M796" s="215">
        <v>20</v>
      </c>
      <c r="N796" s="423">
        <v>50</v>
      </c>
    </row>
    <row r="797" spans="1:14" ht="12.75">
      <c r="A797" s="29">
        <v>550</v>
      </c>
      <c r="B797" s="33">
        <v>5154</v>
      </c>
      <c r="C797" s="33">
        <v>4319</v>
      </c>
      <c r="D797" s="33"/>
      <c r="E797" s="119" t="s">
        <v>292</v>
      </c>
      <c r="F797" s="5"/>
      <c r="G797" s="9"/>
      <c r="H797" s="4"/>
      <c r="I797" s="213"/>
      <c r="J797" s="209"/>
      <c r="K797" s="91"/>
      <c r="L797" s="189">
        <v>30</v>
      </c>
      <c r="M797" s="215">
        <v>12</v>
      </c>
      <c r="N797" s="423">
        <v>30</v>
      </c>
    </row>
    <row r="798" spans="1:14" ht="12.75">
      <c r="A798" s="29">
        <v>550</v>
      </c>
      <c r="B798" s="33">
        <v>5169</v>
      </c>
      <c r="C798" s="33">
        <v>4319</v>
      </c>
      <c r="D798" s="33"/>
      <c r="E798" s="119" t="s">
        <v>275</v>
      </c>
      <c r="F798" s="5"/>
      <c r="G798" s="9"/>
      <c r="H798" s="4"/>
      <c r="I798" s="213"/>
      <c r="J798" s="209"/>
      <c r="K798" s="91"/>
      <c r="L798" s="189">
        <v>60</v>
      </c>
      <c r="M798" s="215">
        <v>0</v>
      </c>
      <c r="N798" s="423">
        <v>60</v>
      </c>
    </row>
    <row r="799" spans="1:14" ht="12.75">
      <c r="A799" s="29">
        <v>550</v>
      </c>
      <c r="B799" s="33">
        <v>5194</v>
      </c>
      <c r="C799" s="33">
        <v>4319</v>
      </c>
      <c r="D799" s="33"/>
      <c r="E799" s="462" t="s">
        <v>1103</v>
      </c>
      <c r="F799" s="5"/>
      <c r="G799" s="9"/>
      <c r="H799" s="4"/>
      <c r="I799" s="213"/>
      <c r="J799" s="209"/>
      <c r="K799" s="91"/>
      <c r="L799" s="189">
        <v>20</v>
      </c>
      <c r="M799" s="215">
        <v>7.4</v>
      </c>
      <c r="N799" s="423">
        <v>20</v>
      </c>
    </row>
    <row r="800" spans="1:14" ht="12.75">
      <c r="A800" s="97">
        <v>550</v>
      </c>
      <c r="B800" s="33"/>
      <c r="C800" s="33"/>
      <c r="D800" s="33"/>
      <c r="E800" s="71" t="s">
        <v>670</v>
      </c>
      <c r="G800" s="10"/>
      <c r="H800" s="4"/>
      <c r="I800" s="213"/>
      <c r="J800" s="209"/>
      <c r="K800" s="91"/>
      <c r="L800" s="187">
        <f>SUM(L793:L799)</f>
        <v>230</v>
      </c>
      <c r="M800" s="217">
        <f>SUM(M793:M799)</f>
        <v>47.4</v>
      </c>
      <c r="N800" s="421">
        <f>SUM(N793:N799)</f>
        <v>230</v>
      </c>
    </row>
    <row r="801" spans="1:14" ht="12.75">
      <c r="A801" s="33">
        <v>600</v>
      </c>
      <c r="B801" s="33">
        <v>4112</v>
      </c>
      <c r="C801" s="33"/>
      <c r="D801" s="33">
        <v>98072</v>
      </c>
      <c r="E801" s="73" t="s">
        <v>370</v>
      </c>
      <c r="F801" s="39"/>
      <c r="G801" s="12"/>
      <c r="H801" s="6"/>
      <c r="I801" s="262">
        <v>51315</v>
      </c>
      <c r="J801" s="263">
        <v>42591.4</v>
      </c>
      <c r="K801" s="434">
        <v>55500</v>
      </c>
      <c r="L801" s="90"/>
      <c r="M801" s="207"/>
      <c r="N801" s="227"/>
    </row>
    <row r="802" spans="1:14" ht="13.5" thickBot="1">
      <c r="A802" s="97">
        <v>600</v>
      </c>
      <c r="B802" s="33"/>
      <c r="C802" s="33"/>
      <c r="D802" s="33"/>
      <c r="E802" s="117" t="s">
        <v>371</v>
      </c>
      <c r="F802" s="4"/>
      <c r="G802" s="10"/>
      <c r="H802" s="4"/>
      <c r="I802" s="216">
        <f>SUM(I801:I801)</f>
        <v>51315</v>
      </c>
      <c r="J802" s="217">
        <f>SUM(J801)</f>
        <v>42591.4</v>
      </c>
      <c r="K802" s="421">
        <f>SUM(K801)</f>
        <v>55500</v>
      </c>
      <c r="L802" s="90"/>
      <c r="M802" s="207"/>
      <c r="N802" s="227"/>
    </row>
    <row r="803" spans="1:14" ht="13.5" thickBot="1">
      <c r="A803" s="6"/>
      <c r="B803" s="5"/>
      <c r="C803" s="5"/>
      <c r="D803" s="5"/>
      <c r="E803" s="467" t="s">
        <v>116</v>
      </c>
      <c r="F803" s="4"/>
      <c r="G803" s="10"/>
      <c r="H803" s="45">
        <f>SUM(H802)</f>
        <v>0</v>
      </c>
      <c r="I803" s="223">
        <f>SUM(I802,I791)</f>
        <v>51315</v>
      </c>
      <c r="J803" s="224">
        <f>SUM(J802,J791)</f>
        <v>42596.194</v>
      </c>
      <c r="K803" s="223">
        <f>SUM(K802,K791)</f>
        <v>55505</v>
      </c>
      <c r="L803" s="264">
        <f>L800+L791</f>
        <v>51576</v>
      </c>
      <c r="M803" s="265">
        <f>M800+M791</f>
        <v>42326.7</v>
      </c>
      <c r="N803" s="264">
        <f>N800+N791</f>
        <v>55730</v>
      </c>
    </row>
    <row r="804" spans="9:14" ht="3.75" customHeight="1" thickBot="1">
      <c r="I804" s="90"/>
      <c r="J804" s="207"/>
      <c r="K804" s="227"/>
      <c r="L804" s="90"/>
      <c r="M804" s="207"/>
      <c r="N804" s="227"/>
    </row>
    <row r="805" spans="1:14" ht="13.5" thickBot="1">
      <c r="A805" s="5"/>
      <c r="B805" s="5"/>
      <c r="C805" s="5"/>
      <c r="D805" s="5"/>
      <c r="E805" s="43" t="s">
        <v>226</v>
      </c>
      <c r="G805" s="10"/>
      <c r="I805" s="90"/>
      <c r="J805" s="207"/>
      <c r="K805" s="227"/>
      <c r="L805" s="90"/>
      <c r="M805" s="207"/>
      <c r="N805" s="227"/>
    </row>
    <row r="806" spans="1:14" ht="12.75">
      <c r="A806" s="97">
        <v>551</v>
      </c>
      <c r="B806" s="33">
        <v>5221</v>
      </c>
      <c r="C806" s="33">
        <v>3412</v>
      </c>
      <c r="D806" s="33"/>
      <c r="E806" s="78" t="s">
        <v>1104</v>
      </c>
      <c r="G806" s="10"/>
      <c r="H806" s="27"/>
      <c r="I806" s="213"/>
      <c r="J806" s="209"/>
      <c r="K806" s="91"/>
      <c r="L806" s="228">
        <v>12680</v>
      </c>
      <c r="M806" s="221">
        <v>10826.2</v>
      </c>
      <c r="N806" s="422">
        <v>12679</v>
      </c>
    </row>
    <row r="807" spans="1:14" ht="12.75">
      <c r="A807" s="97">
        <v>551</v>
      </c>
      <c r="B807" s="33">
        <v>5137</v>
      </c>
      <c r="C807" s="33">
        <v>3412</v>
      </c>
      <c r="D807" s="33"/>
      <c r="E807" s="78" t="s">
        <v>634</v>
      </c>
      <c r="G807" s="10"/>
      <c r="H807" s="27"/>
      <c r="I807" s="213"/>
      <c r="J807" s="209"/>
      <c r="K807" s="91"/>
      <c r="L807" s="228">
        <v>218</v>
      </c>
      <c r="M807" s="221">
        <v>218.01</v>
      </c>
      <c r="N807" s="422">
        <v>0</v>
      </c>
    </row>
    <row r="808" spans="1:14" ht="12.75">
      <c r="A808" s="97">
        <v>555</v>
      </c>
      <c r="B808" s="33">
        <v>5222</v>
      </c>
      <c r="C808" s="33">
        <v>3419</v>
      </c>
      <c r="D808" s="33"/>
      <c r="E808" s="187" t="s">
        <v>1105</v>
      </c>
      <c r="G808" s="10"/>
      <c r="H808" s="27"/>
      <c r="I808" s="213"/>
      <c r="J808" s="209"/>
      <c r="K808" s="91"/>
      <c r="L808" s="117">
        <v>350</v>
      </c>
      <c r="M808" s="221">
        <v>340.8</v>
      </c>
      <c r="N808" s="422">
        <v>400</v>
      </c>
    </row>
    <row r="809" spans="1:14" ht="12.75">
      <c r="A809" s="97">
        <v>555</v>
      </c>
      <c r="B809" s="33">
        <v>5492</v>
      </c>
      <c r="C809" s="33">
        <v>3419</v>
      </c>
      <c r="D809" s="33"/>
      <c r="E809" s="187" t="s">
        <v>928</v>
      </c>
      <c r="G809" s="10"/>
      <c r="H809" s="27"/>
      <c r="I809" s="213"/>
      <c r="J809" s="209"/>
      <c r="K809" s="91"/>
      <c r="L809" s="117">
        <v>50</v>
      </c>
      <c r="M809" s="221">
        <v>0</v>
      </c>
      <c r="N809" s="422">
        <v>0</v>
      </c>
    </row>
    <row r="810" spans="1:14" ht="12.75">
      <c r="A810" s="97">
        <v>555</v>
      </c>
      <c r="B810" s="33">
        <v>5169</v>
      </c>
      <c r="C810" s="33">
        <v>3419</v>
      </c>
      <c r="D810" s="33"/>
      <c r="E810" s="188" t="s">
        <v>1128</v>
      </c>
      <c r="G810" s="10"/>
      <c r="H810" s="27"/>
      <c r="I810" s="213"/>
      <c r="J810" s="209"/>
      <c r="K810" s="91"/>
      <c r="L810" s="117">
        <v>0</v>
      </c>
      <c r="M810" s="221">
        <v>0</v>
      </c>
      <c r="N810" s="422">
        <v>200</v>
      </c>
    </row>
    <row r="811" spans="1:14" ht="12.75">
      <c r="A811" s="97">
        <v>561</v>
      </c>
      <c r="B811" s="33">
        <v>5222</v>
      </c>
      <c r="C811" s="33">
        <v>3419</v>
      </c>
      <c r="D811" s="33"/>
      <c r="E811" s="187" t="s">
        <v>1107</v>
      </c>
      <c r="G811" s="10"/>
      <c r="H811" s="27"/>
      <c r="I811" s="213"/>
      <c r="J811" s="209"/>
      <c r="K811" s="91"/>
      <c r="L811" s="117">
        <v>431</v>
      </c>
      <c r="M811" s="221">
        <v>425</v>
      </c>
      <c r="N811" s="422">
        <v>300</v>
      </c>
    </row>
    <row r="812" spans="1:14" ht="12.75">
      <c r="A812" s="97">
        <v>561</v>
      </c>
      <c r="B812" s="33">
        <v>5222</v>
      </c>
      <c r="C812" s="33">
        <v>3419</v>
      </c>
      <c r="D812" s="33"/>
      <c r="E812" s="187" t="s">
        <v>1110</v>
      </c>
      <c r="G812" s="10"/>
      <c r="H812" s="27"/>
      <c r="I812" s="213"/>
      <c r="J812" s="209"/>
      <c r="K812" s="91"/>
      <c r="L812" s="117">
        <v>0</v>
      </c>
      <c r="M812" s="221">
        <v>0</v>
      </c>
      <c r="N812" s="422">
        <v>200</v>
      </c>
    </row>
    <row r="813" spans="1:14" ht="12.75">
      <c r="A813" s="97">
        <v>562</v>
      </c>
      <c r="B813" s="33">
        <v>5222</v>
      </c>
      <c r="C813" s="33">
        <v>3419</v>
      </c>
      <c r="D813" s="33"/>
      <c r="E813" s="77" t="s">
        <v>1108</v>
      </c>
      <c r="G813" s="10"/>
      <c r="H813" s="27"/>
      <c r="I813" s="213"/>
      <c r="J813" s="209"/>
      <c r="K813" s="91"/>
      <c r="L813" s="117">
        <v>15</v>
      </c>
      <c r="M813" s="221">
        <v>7.6</v>
      </c>
      <c r="N813" s="422">
        <v>18</v>
      </c>
    </row>
    <row r="814" spans="1:14" ht="12.75">
      <c r="A814" s="97">
        <v>563</v>
      </c>
      <c r="B814" s="33">
        <v>5222</v>
      </c>
      <c r="C814" s="33">
        <v>3419</v>
      </c>
      <c r="D814" s="33"/>
      <c r="E814" s="188" t="s">
        <v>1125</v>
      </c>
      <c r="G814" s="10"/>
      <c r="H814" s="27"/>
      <c r="I814" s="213"/>
      <c r="J814" s="209"/>
      <c r="K814" s="91"/>
      <c r="L814" s="117">
        <v>36</v>
      </c>
      <c r="M814" s="221">
        <v>17.3</v>
      </c>
      <c r="N814" s="422">
        <v>60</v>
      </c>
    </row>
    <row r="815" spans="1:14" ht="12.75">
      <c r="A815" s="97">
        <v>564</v>
      </c>
      <c r="B815" s="33">
        <v>5222</v>
      </c>
      <c r="C815" s="33">
        <v>3419</v>
      </c>
      <c r="D815" s="33"/>
      <c r="E815" s="188" t="s">
        <v>1124</v>
      </c>
      <c r="G815" s="10"/>
      <c r="H815" s="27"/>
      <c r="I815" s="213"/>
      <c r="J815" s="209"/>
      <c r="K815" s="91"/>
      <c r="L815" s="117">
        <v>13</v>
      </c>
      <c r="M815" s="221">
        <v>0</v>
      </c>
      <c r="N815" s="422">
        <v>20</v>
      </c>
    </row>
    <row r="816" spans="1:14" ht="12.75">
      <c r="A816" s="97">
        <v>565</v>
      </c>
      <c r="B816" s="33">
        <v>5222</v>
      </c>
      <c r="C816" s="33">
        <v>3419</v>
      </c>
      <c r="D816" s="33"/>
      <c r="E816" s="187" t="s">
        <v>1126</v>
      </c>
      <c r="G816" s="10"/>
      <c r="H816" s="27"/>
      <c r="I816" s="213"/>
      <c r="J816" s="209"/>
      <c r="K816" s="91"/>
      <c r="L816" s="117">
        <v>26</v>
      </c>
      <c r="M816" s="221">
        <v>18.5</v>
      </c>
      <c r="N816" s="422">
        <v>30</v>
      </c>
    </row>
    <row r="817" spans="1:14" ht="12.75">
      <c r="A817" s="97">
        <v>566</v>
      </c>
      <c r="B817" s="33">
        <v>5222</v>
      </c>
      <c r="C817" s="33">
        <v>3419</v>
      </c>
      <c r="D817" s="33"/>
      <c r="E817" s="77" t="s">
        <v>1109</v>
      </c>
      <c r="G817" s="10"/>
      <c r="H817" s="27"/>
      <c r="I817" s="213"/>
      <c r="J817" s="209"/>
      <c r="K817" s="91"/>
      <c r="L817" s="117">
        <v>6</v>
      </c>
      <c r="M817" s="221">
        <v>3.6</v>
      </c>
      <c r="N817" s="422">
        <v>10</v>
      </c>
    </row>
    <row r="818" spans="1:14" ht="12.75">
      <c r="A818" s="97">
        <v>567</v>
      </c>
      <c r="B818" s="33">
        <v>5222</v>
      </c>
      <c r="C818" s="33">
        <v>3419</v>
      </c>
      <c r="D818" s="33"/>
      <c r="E818" s="77" t="s">
        <v>418</v>
      </c>
      <c r="G818" s="10"/>
      <c r="H818" s="58"/>
      <c r="I818" s="213"/>
      <c r="J818" s="209"/>
      <c r="K818" s="91"/>
      <c r="L818" s="117">
        <v>697</v>
      </c>
      <c r="M818" s="221">
        <v>250</v>
      </c>
      <c r="N818" s="422">
        <v>600</v>
      </c>
    </row>
    <row r="819" spans="1:14" ht="12.75">
      <c r="A819" s="97">
        <v>568</v>
      </c>
      <c r="B819" s="33">
        <v>5222</v>
      </c>
      <c r="C819" s="33">
        <v>3419</v>
      </c>
      <c r="D819" s="33"/>
      <c r="E819" s="77" t="s">
        <v>419</v>
      </c>
      <c r="G819" s="10"/>
      <c r="H819" s="58"/>
      <c r="I819" s="213"/>
      <c r="J819" s="209"/>
      <c r="K819" s="91"/>
      <c r="L819" s="117">
        <v>10</v>
      </c>
      <c r="M819" s="221">
        <v>0</v>
      </c>
      <c r="N819" s="422">
        <v>10</v>
      </c>
    </row>
    <row r="820" spans="1:14" ht="12.75">
      <c r="A820" s="82">
        <v>569</v>
      </c>
      <c r="B820" s="33">
        <v>5222</v>
      </c>
      <c r="C820" s="33">
        <v>3419</v>
      </c>
      <c r="D820" s="33"/>
      <c r="E820" s="77" t="s">
        <v>1111</v>
      </c>
      <c r="G820" s="10"/>
      <c r="H820" s="58"/>
      <c r="I820" s="213"/>
      <c r="J820" s="209"/>
      <c r="K820" s="91"/>
      <c r="L820" s="117">
        <v>18</v>
      </c>
      <c r="M820" s="221">
        <v>10.8</v>
      </c>
      <c r="N820" s="422">
        <v>25</v>
      </c>
    </row>
    <row r="821" spans="1:14" ht="13.5" thickBot="1">
      <c r="A821" s="82">
        <v>586</v>
      </c>
      <c r="B821" s="33">
        <v>5222</v>
      </c>
      <c r="C821" s="33">
        <v>3419</v>
      </c>
      <c r="D821" s="33"/>
      <c r="E821" s="89" t="s">
        <v>1112</v>
      </c>
      <c r="G821" s="10"/>
      <c r="H821" s="58"/>
      <c r="I821" s="213"/>
      <c r="J821" s="209"/>
      <c r="K821" s="91"/>
      <c r="L821" s="254">
        <v>800</v>
      </c>
      <c r="M821" s="247">
        <v>509</v>
      </c>
      <c r="N821" s="430">
        <v>973</v>
      </c>
    </row>
    <row r="822" spans="1:14" ht="13.5" thickBot="1">
      <c r="A822" s="5"/>
      <c r="B822" s="5"/>
      <c r="C822" s="5"/>
      <c r="D822" s="5"/>
      <c r="E822" s="43" t="s">
        <v>1106</v>
      </c>
      <c r="G822" s="15"/>
      <c r="H822" s="75"/>
      <c r="I822" s="225"/>
      <c r="J822" s="226"/>
      <c r="K822" s="130"/>
      <c r="L822" s="218">
        <f>SUM(L806:L821)</f>
        <v>15350</v>
      </c>
      <c r="M822" s="219">
        <f>SUM(M806:M821)</f>
        <v>12626.81</v>
      </c>
      <c r="N822" s="218">
        <f>SUM(N806:N821)</f>
        <v>15525</v>
      </c>
    </row>
    <row r="823" spans="1:14" ht="3" customHeight="1">
      <c r="A823" s="5"/>
      <c r="B823" s="5"/>
      <c r="C823" s="5"/>
      <c r="D823" s="5"/>
      <c r="E823" s="38"/>
      <c r="G823" s="10"/>
      <c r="I823" s="90"/>
      <c r="J823" s="207"/>
      <c r="K823" s="227"/>
      <c r="L823" s="90"/>
      <c r="M823" s="207"/>
      <c r="N823" s="227"/>
    </row>
    <row r="824" spans="1:14" ht="12.75">
      <c r="A824" s="97">
        <v>581</v>
      </c>
      <c r="B824" s="33">
        <v>2321</v>
      </c>
      <c r="C824" s="33">
        <v>4314</v>
      </c>
      <c r="D824" s="33"/>
      <c r="E824" s="77" t="s">
        <v>118</v>
      </c>
      <c r="G824" s="10"/>
      <c r="H824" s="27"/>
      <c r="I824" s="187">
        <v>0</v>
      </c>
      <c r="J824" s="217">
        <v>108</v>
      </c>
      <c r="K824" s="421">
        <v>0</v>
      </c>
      <c r="L824" s="90"/>
      <c r="M824" s="207"/>
      <c r="N824" s="227"/>
    </row>
    <row r="825" spans="1:14" ht="12.75">
      <c r="A825" s="97">
        <v>581</v>
      </c>
      <c r="B825" s="33">
        <v>2132</v>
      </c>
      <c r="C825" s="33">
        <v>4314</v>
      </c>
      <c r="D825" s="33"/>
      <c r="E825" s="98" t="s">
        <v>119</v>
      </c>
      <c r="F825" s="60"/>
      <c r="G825" s="13"/>
      <c r="H825" s="1"/>
      <c r="I825" s="117">
        <v>460</v>
      </c>
      <c r="J825" s="221">
        <v>0</v>
      </c>
      <c r="K825" s="422">
        <v>455</v>
      </c>
      <c r="L825" s="90"/>
      <c r="M825" s="207"/>
      <c r="N825" s="227"/>
    </row>
    <row r="826" spans="1:14" ht="12.75">
      <c r="A826" s="97">
        <v>581</v>
      </c>
      <c r="B826" s="33">
        <v>5221</v>
      </c>
      <c r="C826" s="33">
        <v>4314</v>
      </c>
      <c r="D826" s="33"/>
      <c r="E826" s="71" t="s">
        <v>120</v>
      </c>
      <c r="F826" s="33"/>
      <c r="G826" s="9"/>
      <c r="H826" s="58"/>
      <c r="I826" s="213"/>
      <c r="J826" s="209"/>
      <c r="K826" s="91"/>
      <c r="L826" s="228">
        <v>2912</v>
      </c>
      <c r="M826" s="221">
        <v>2687</v>
      </c>
      <c r="N826" s="422">
        <v>4384</v>
      </c>
    </row>
    <row r="827" spans="1:14" ht="12.75">
      <c r="A827" s="97">
        <v>582</v>
      </c>
      <c r="B827" s="33">
        <v>5221</v>
      </c>
      <c r="C827" s="55">
        <v>4323</v>
      </c>
      <c r="D827" s="33"/>
      <c r="E827" s="71" t="s">
        <v>227</v>
      </c>
      <c r="F827" s="113"/>
      <c r="H827" s="123"/>
      <c r="I827" s="213"/>
      <c r="J827" s="209"/>
      <c r="K827" s="91"/>
      <c r="L827" s="228">
        <v>747</v>
      </c>
      <c r="M827" s="221">
        <v>523</v>
      </c>
      <c r="N827" s="422">
        <v>1025</v>
      </c>
    </row>
    <row r="828" spans="1:14" ht="12.75">
      <c r="A828" s="30">
        <v>583</v>
      </c>
      <c r="B828" s="33">
        <v>5901</v>
      </c>
      <c r="C828" s="30">
        <v>4349</v>
      </c>
      <c r="D828" s="33"/>
      <c r="E828" s="73" t="s">
        <v>117</v>
      </c>
      <c r="G828" s="10"/>
      <c r="H828" s="27"/>
      <c r="I828" s="213"/>
      <c r="J828" s="209"/>
      <c r="K828" s="91"/>
      <c r="L828" s="119">
        <v>0</v>
      </c>
      <c r="M828" s="220">
        <v>0</v>
      </c>
      <c r="N828" s="424">
        <v>300</v>
      </c>
    </row>
    <row r="829" spans="1:14" ht="12.75">
      <c r="A829" s="87">
        <v>583</v>
      </c>
      <c r="B829" s="35">
        <v>5339</v>
      </c>
      <c r="C829" s="87">
        <v>3149</v>
      </c>
      <c r="D829" s="35"/>
      <c r="E829" s="61" t="s">
        <v>625</v>
      </c>
      <c r="G829" s="10"/>
      <c r="H829" s="58"/>
      <c r="I829" s="213"/>
      <c r="J829" s="209"/>
      <c r="K829" s="91"/>
      <c r="L829" s="119">
        <v>3</v>
      </c>
      <c r="M829" s="220">
        <v>3</v>
      </c>
      <c r="N829" s="424">
        <v>0</v>
      </c>
    </row>
    <row r="830" spans="1:14" ht="12.75">
      <c r="A830" s="87">
        <v>583</v>
      </c>
      <c r="B830" s="35">
        <v>5222</v>
      </c>
      <c r="C830" s="87">
        <v>3149</v>
      </c>
      <c r="D830" s="35"/>
      <c r="E830" s="61" t="s">
        <v>626</v>
      </c>
      <c r="G830" s="10"/>
      <c r="H830" s="58"/>
      <c r="I830" s="213"/>
      <c r="J830" s="209"/>
      <c r="K830" s="91"/>
      <c r="L830" s="119">
        <v>48</v>
      </c>
      <c r="M830" s="220">
        <v>47.5</v>
      </c>
      <c r="N830" s="424">
        <v>0</v>
      </c>
    </row>
    <row r="831" spans="1:14" ht="12.75">
      <c r="A831" s="87">
        <v>583</v>
      </c>
      <c r="B831" s="35">
        <v>5221</v>
      </c>
      <c r="C831" s="87">
        <v>4323</v>
      </c>
      <c r="D831" s="35"/>
      <c r="E831" s="61" t="s">
        <v>627</v>
      </c>
      <c r="G831" s="10"/>
      <c r="H831" s="58"/>
      <c r="I831" s="213"/>
      <c r="J831" s="209"/>
      <c r="K831" s="91"/>
      <c r="L831" s="119">
        <v>75</v>
      </c>
      <c r="M831" s="220">
        <v>75</v>
      </c>
      <c r="N831" s="424">
        <v>0</v>
      </c>
    </row>
    <row r="832" spans="1:14" ht="12.75">
      <c r="A832" s="87">
        <v>583</v>
      </c>
      <c r="B832" s="35">
        <v>5331</v>
      </c>
      <c r="C832" s="87">
        <v>3299</v>
      </c>
      <c r="D832" s="35"/>
      <c r="E832" s="61" t="s">
        <v>616</v>
      </c>
      <c r="G832" s="10"/>
      <c r="H832" s="58"/>
      <c r="I832" s="213"/>
      <c r="J832" s="209"/>
      <c r="K832" s="91"/>
      <c r="L832" s="119">
        <v>73</v>
      </c>
      <c r="M832" s="220">
        <v>72.6</v>
      </c>
      <c r="N832" s="424">
        <v>0</v>
      </c>
    </row>
    <row r="833" spans="1:14" ht="12.75">
      <c r="A833" s="87">
        <v>583</v>
      </c>
      <c r="B833" s="35">
        <v>5229</v>
      </c>
      <c r="C833" s="87">
        <v>5512</v>
      </c>
      <c r="D833" s="35"/>
      <c r="E833" s="61" t="s">
        <v>617</v>
      </c>
      <c r="G833" s="10"/>
      <c r="H833" s="58"/>
      <c r="I833" s="213"/>
      <c r="J833" s="209"/>
      <c r="K833" s="91"/>
      <c r="L833" s="119">
        <v>23</v>
      </c>
      <c r="M833" s="220">
        <v>23.4</v>
      </c>
      <c r="N833" s="424">
        <v>0</v>
      </c>
    </row>
    <row r="834" spans="1:14" ht="12.75">
      <c r="A834" s="87">
        <v>583</v>
      </c>
      <c r="B834" s="35">
        <v>5339</v>
      </c>
      <c r="C834" s="87">
        <v>4349</v>
      </c>
      <c r="D834" s="35"/>
      <c r="E834" s="190" t="s">
        <v>599</v>
      </c>
      <c r="G834" s="10"/>
      <c r="H834" s="58"/>
      <c r="I834" s="213"/>
      <c r="J834" s="209"/>
      <c r="K834" s="91"/>
      <c r="L834" s="119">
        <v>40</v>
      </c>
      <c r="M834" s="220">
        <v>40.1</v>
      </c>
      <c r="N834" s="424">
        <v>0</v>
      </c>
    </row>
    <row r="835" spans="1:14" ht="12.75">
      <c r="A835" s="87">
        <v>583</v>
      </c>
      <c r="B835" s="35">
        <v>5222</v>
      </c>
      <c r="C835" s="87">
        <v>4349</v>
      </c>
      <c r="D835" s="35"/>
      <c r="E835" s="61" t="s">
        <v>600</v>
      </c>
      <c r="G835" s="10"/>
      <c r="H835" s="58"/>
      <c r="I835" s="213"/>
      <c r="J835" s="209"/>
      <c r="K835" s="91"/>
      <c r="L835" s="119">
        <v>11</v>
      </c>
      <c r="M835" s="220">
        <v>11</v>
      </c>
      <c r="N835" s="424">
        <v>0</v>
      </c>
    </row>
    <row r="836" spans="1:14" ht="12.75">
      <c r="A836" s="87">
        <v>583</v>
      </c>
      <c r="B836" s="35">
        <v>5331</v>
      </c>
      <c r="C836" s="87">
        <v>4349</v>
      </c>
      <c r="D836" s="35"/>
      <c r="E836" s="61" t="s">
        <v>601</v>
      </c>
      <c r="G836" s="10"/>
      <c r="H836" s="58"/>
      <c r="I836" s="213"/>
      <c r="J836" s="209"/>
      <c r="K836" s="91"/>
      <c r="L836" s="119">
        <v>10</v>
      </c>
      <c r="M836" s="220">
        <v>10</v>
      </c>
      <c r="N836" s="424">
        <v>0</v>
      </c>
    </row>
    <row r="837" spans="1:14" ht="12.75">
      <c r="A837" s="87">
        <v>583</v>
      </c>
      <c r="B837" s="35">
        <v>5222</v>
      </c>
      <c r="C837" s="87">
        <v>4349</v>
      </c>
      <c r="D837" s="35"/>
      <c r="E837" s="61" t="s">
        <v>937</v>
      </c>
      <c r="G837" s="10"/>
      <c r="H837" s="58"/>
      <c r="I837" s="213"/>
      <c r="J837" s="209"/>
      <c r="K837" s="91"/>
      <c r="L837" s="119">
        <v>7</v>
      </c>
      <c r="M837" s="220">
        <v>0</v>
      </c>
      <c r="N837" s="424">
        <v>0</v>
      </c>
    </row>
    <row r="838" spans="1:14" ht="12.75">
      <c r="A838" s="87">
        <v>583</v>
      </c>
      <c r="B838" s="35">
        <v>5222</v>
      </c>
      <c r="C838" s="87">
        <v>3429</v>
      </c>
      <c r="D838" s="35"/>
      <c r="E838" s="61" t="s">
        <v>608</v>
      </c>
      <c r="G838" s="10"/>
      <c r="H838" s="58"/>
      <c r="I838" s="213"/>
      <c r="J838" s="209"/>
      <c r="K838" s="91"/>
      <c r="L838" s="119">
        <v>5</v>
      </c>
      <c r="M838" s="220">
        <v>4.8</v>
      </c>
      <c r="N838" s="424">
        <v>0</v>
      </c>
    </row>
    <row r="839" spans="1:14" ht="12.75">
      <c r="A839" s="87">
        <v>583</v>
      </c>
      <c r="B839" s="35">
        <v>5213</v>
      </c>
      <c r="C839" s="87">
        <v>3421</v>
      </c>
      <c r="D839" s="35"/>
      <c r="E839" s="61" t="s">
        <v>653</v>
      </c>
      <c r="G839" s="10"/>
      <c r="H839" s="58"/>
      <c r="I839" s="213"/>
      <c r="J839" s="209"/>
      <c r="K839" s="91"/>
      <c r="L839" s="119">
        <v>5</v>
      </c>
      <c r="M839" s="220">
        <v>5</v>
      </c>
      <c r="N839" s="424">
        <v>0</v>
      </c>
    </row>
    <row r="840" spans="1:14" ht="12.75">
      <c r="A840" s="99">
        <v>583</v>
      </c>
      <c r="B840" s="35"/>
      <c r="C840" s="87"/>
      <c r="D840" s="35"/>
      <c r="E840" s="118" t="s">
        <v>615</v>
      </c>
      <c r="G840" s="10"/>
      <c r="H840" s="58"/>
      <c r="I840" s="213"/>
      <c r="J840" s="209"/>
      <c r="K840" s="91"/>
      <c r="L840" s="117">
        <f>SUM(L828:L839)</f>
        <v>300</v>
      </c>
      <c r="M840" s="221">
        <f>SUM(M828:M839)</f>
        <v>292.40000000000003</v>
      </c>
      <c r="N840" s="422">
        <f>SUM(N828:N839)</f>
        <v>300</v>
      </c>
    </row>
    <row r="841" spans="1:14" ht="3.75" customHeight="1">
      <c r="A841" s="99"/>
      <c r="B841" s="35"/>
      <c r="C841" s="57"/>
      <c r="D841" s="35"/>
      <c r="E841" s="98"/>
      <c r="G841" s="10"/>
      <c r="H841" s="58"/>
      <c r="I841" s="213"/>
      <c r="J841" s="209"/>
      <c r="K841" s="91"/>
      <c r="L841" s="117"/>
      <c r="M841" s="221"/>
      <c r="N841" s="228"/>
    </row>
    <row r="842" spans="1:14" ht="12.75">
      <c r="A842" s="309">
        <v>584</v>
      </c>
      <c r="B842" s="158" t="s">
        <v>274</v>
      </c>
      <c r="C842" s="159">
        <v>4369</v>
      </c>
      <c r="D842" s="160"/>
      <c r="E842" s="190" t="s">
        <v>462</v>
      </c>
      <c r="F842" s="1"/>
      <c r="G842" s="161"/>
      <c r="H842" s="58"/>
      <c r="I842" s="213"/>
      <c r="J842" s="209"/>
      <c r="K842" s="91"/>
      <c r="L842" s="119">
        <v>150</v>
      </c>
      <c r="M842" s="220">
        <v>142.85</v>
      </c>
      <c r="N842" s="424">
        <v>35</v>
      </c>
    </row>
    <row r="843" spans="1:14" ht="12.75">
      <c r="A843" s="309">
        <v>584</v>
      </c>
      <c r="B843" s="158" t="s">
        <v>514</v>
      </c>
      <c r="C843" s="159">
        <v>4369</v>
      </c>
      <c r="D843" s="160"/>
      <c r="E843" s="190" t="s">
        <v>566</v>
      </c>
      <c r="F843" s="1"/>
      <c r="G843" s="161"/>
      <c r="H843" s="58"/>
      <c r="I843" s="213"/>
      <c r="J843" s="209"/>
      <c r="K843" s="91"/>
      <c r="L843" s="119">
        <v>10</v>
      </c>
      <c r="M843" s="220">
        <v>0</v>
      </c>
      <c r="N843" s="424">
        <v>0</v>
      </c>
    </row>
    <row r="844" spans="1:14" ht="12.75">
      <c r="A844" s="309">
        <v>584</v>
      </c>
      <c r="B844" s="158" t="s">
        <v>264</v>
      </c>
      <c r="C844" s="159">
        <v>4369</v>
      </c>
      <c r="D844" s="160"/>
      <c r="E844" s="61" t="s">
        <v>567</v>
      </c>
      <c r="F844" s="1"/>
      <c r="G844" s="161"/>
      <c r="H844" s="58"/>
      <c r="I844" s="213"/>
      <c r="J844" s="209"/>
      <c r="K844" s="91"/>
      <c r="L844" s="119">
        <v>40</v>
      </c>
      <c r="M844" s="220">
        <v>39.15</v>
      </c>
      <c r="N844" s="424">
        <v>0</v>
      </c>
    </row>
    <row r="845" spans="1:14" ht="12.75">
      <c r="A845" s="309">
        <v>584</v>
      </c>
      <c r="B845" s="158" t="s">
        <v>270</v>
      </c>
      <c r="C845" s="159">
        <v>4369</v>
      </c>
      <c r="D845" s="160"/>
      <c r="E845" s="61" t="s">
        <v>568</v>
      </c>
      <c r="F845" s="1"/>
      <c r="G845" s="161"/>
      <c r="H845" s="58"/>
      <c r="I845" s="213"/>
      <c r="J845" s="209"/>
      <c r="K845" s="91"/>
      <c r="L845" s="119">
        <v>15</v>
      </c>
      <c r="M845" s="220">
        <v>5.15</v>
      </c>
      <c r="N845" s="424">
        <v>15</v>
      </c>
    </row>
    <row r="846" spans="1:14" ht="12.75">
      <c r="A846" s="309">
        <v>584</v>
      </c>
      <c r="B846" s="158" t="s">
        <v>1113</v>
      </c>
      <c r="C846" s="159">
        <v>4369</v>
      </c>
      <c r="D846" s="160"/>
      <c r="E846" s="61" t="s">
        <v>1114</v>
      </c>
      <c r="F846" s="1"/>
      <c r="G846" s="161"/>
      <c r="H846" s="58"/>
      <c r="I846" s="213"/>
      <c r="J846" s="209"/>
      <c r="K846" s="91"/>
      <c r="L846" s="119">
        <v>0</v>
      </c>
      <c r="M846" s="220">
        <v>0</v>
      </c>
      <c r="N846" s="424">
        <v>450</v>
      </c>
    </row>
    <row r="847" spans="1:14" ht="12.75">
      <c r="A847" s="157">
        <v>584</v>
      </c>
      <c r="B847" s="158"/>
      <c r="C847" s="159"/>
      <c r="D847" s="160"/>
      <c r="E847" s="98" t="s">
        <v>569</v>
      </c>
      <c r="F847" s="1"/>
      <c r="G847" s="161"/>
      <c r="H847" s="58"/>
      <c r="I847" s="213"/>
      <c r="J847" s="209"/>
      <c r="K847" s="91"/>
      <c r="L847" s="117">
        <f>SUM(L842:L846)</f>
        <v>215</v>
      </c>
      <c r="M847" s="221">
        <f>SUM(M842:M846)</f>
        <v>187.15</v>
      </c>
      <c r="N847" s="422">
        <f>SUM(N842:N846)</f>
        <v>500</v>
      </c>
    </row>
    <row r="848" spans="1:14" ht="3" customHeight="1">
      <c r="A848" s="157"/>
      <c r="B848" s="158"/>
      <c r="C848" s="159"/>
      <c r="D848" s="160"/>
      <c r="E848" s="98"/>
      <c r="F848" s="1"/>
      <c r="G848" s="161"/>
      <c r="H848" s="58"/>
      <c r="I848" s="213"/>
      <c r="J848" s="209"/>
      <c r="K848" s="91"/>
      <c r="L848" s="93"/>
      <c r="M848" s="245"/>
      <c r="N848" s="259"/>
    </row>
    <row r="849" spans="1:14" ht="13.5" thickBot="1">
      <c r="A849" s="97">
        <v>588</v>
      </c>
      <c r="B849" s="33">
        <v>5192</v>
      </c>
      <c r="C849" s="33">
        <v>3632</v>
      </c>
      <c r="D849" s="33"/>
      <c r="E849" s="89" t="s">
        <v>837</v>
      </c>
      <c r="G849" s="10"/>
      <c r="H849" s="4"/>
      <c r="I849" s="241"/>
      <c r="J849" s="242"/>
      <c r="K849" s="429"/>
      <c r="L849" s="117">
        <v>0</v>
      </c>
      <c r="M849" s="221">
        <v>0</v>
      </c>
      <c r="N849" s="228">
        <v>10</v>
      </c>
    </row>
    <row r="850" spans="1:14" ht="13.5" thickBot="1">
      <c r="A850" s="5"/>
      <c r="B850" s="5"/>
      <c r="C850" s="5"/>
      <c r="D850" s="5"/>
      <c r="E850" s="43" t="s">
        <v>146</v>
      </c>
      <c r="F850" s="48"/>
      <c r="G850" s="59"/>
      <c r="H850" s="42">
        <f>SUM(H826:H849)</f>
        <v>0</v>
      </c>
      <c r="I850" s="250">
        <v>460</v>
      </c>
      <c r="J850" s="267">
        <f>SUM(J825+J824)</f>
        <v>108</v>
      </c>
      <c r="K850" s="414">
        <f>SUM(K825+K824)</f>
        <v>455</v>
      </c>
      <c r="L850" s="223">
        <f>SUM(L847+L840+L827+L826)</f>
        <v>4174</v>
      </c>
      <c r="M850" s="224">
        <f>SUM(M847+M840+M827+M826)</f>
        <v>3689.55</v>
      </c>
      <c r="N850" s="223">
        <f>SUM(N847+N840+N827+N826+N849)</f>
        <v>6219</v>
      </c>
    </row>
    <row r="851" spans="1:14" ht="13.5" thickBot="1">
      <c r="A851" s="6"/>
      <c r="B851" s="6"/>
      <c r="C851" s="6"/>
      <c r="D851" s="6"/>
      <c r="E851" s="132" t="s">
        <v>369</v>
      </c>
      <c r="F851" s="133"/>
      <c r="G851" s="105"/>
      <c r="H851" s="105" t="e">
        <f>SUM(H761+H803+H850)</f>
        <v>#REF!</v>
      </c>
      <c r="I851" s="268">
        <f>SUM(I850+I803+I761)</f>
        <v>56564</v>
      </c>
      <c r="J851" s="269">
        <f>SUM(J850+J803+J761)</f>
        <v>46898.994000000006</v>
      </c>
      <c r="K851" s="268">
        <f>SUM(K850+K803+K761)</f>
        <v>61143</v>
      </c>
      <c r="L851" s="233">
        <f>L850+L822+L803+L761</f>
        <v>93403</v>
      </c>
      <c r="M851" s="234">
        <f>SUM(M850+M822+M803+M761)</f>
        <v>77904.5</v>
      </c>
      <c r="N851" s="233">
        <f>SUM(N850+N822+N803+N761)</f>
        <v>102502</v>
      </c>
    </row>
    <row r="852" spans="1:14" ht="4.5" customHeight="1" thickBot="1">
      <c r="A852" s="34"/>
      <c r="B852" s="34"/>
      <c r="C852" s="34"/>
      <c r="D852" s="34"/>
      <c r="G852" s="9"/>
      <c r="I852" s="90"/>
      <c r="J852" s="207"/>
      <c r="K852" s="227"/>
      <c r="L852" s="90"/>
      <c r="M852" s="207"/>
      <c r="N852" s="227"/>
    </row>
    <row r="853" spans="1:14" ht="13.5" thickBot="1">
      <c r="A853" s="7">
        <v>10</v>
      </c>
      <c r="B853" s="65"/>
      <c r="C853" s="65"/>
      <c r="D853" s="65"/>
      <c r="E853" s="20" t="s">
        <v>228</v>
      </c>
      <c r="F853" s="24"/>
      <c r="G853" s="64"/>
      <c r="H853" s="167"/>
      <c r="I853" s="252"/>
      <c r="J853" s="207"/>
      <c r="K853" s="227"/>
      <c r="L853" s="90"/>
      <c r="M853" s="207"/>
      <c r="N853" s="227"/>
    </row>
    <row r="854" spans="1:14" ht="12.75">
      <c r="A854" s="82">
        <v>608</v>
      </c>
      <c r="B854" s="33">
        <v>5169</v>
      </c>
      <c r="C854" s="33">
        <v>2219</v>
      </c>
      <c r="D854" s="33"/>
      <c r="E854" s="77" t="s">
        <v>838</v>
      </c>
      <c r="G854" s="10"/>
      <c r="H854" s="27"/>
      <c r="I854" s="213"/>
      <c r="J854" s="209"/>
      <c r="K854" s="91"/>
      <c r="L854" s="228">
        <v>3050</v>
      </c>
      <c r="M854" s="221">
        <v>2340.9</v>
      </c>
      <c r="N854" s="422">
        <v>2266</v>
      </c>
    </row>
    <row r="855" spans="1:14" ht="12.75">
      <c r="A855" s="82">
        <v>609</v>
      </c>
      <c r="B855" s="33">
        <v>5169</v>
      </c>
      <c r="C855" s="33">
        <v>2219</v>
      </c>
      <c r="D855" s="33"/>
      <c r="E855" s="77" t="s">
        <v>229</v>
      </c>
      <c r="G855" s="10"/>
      <c r="H855" s="27"/>
      <c r="I855" s="213"/>
      <c r="J855" s="209"/>
      <c r="K855" s="91"/>
      <c r="L855" s="117">
        <v>550</v>
      </c>
      <c r="M855" s="221">
        <v>491.6</v>
      </c>
      <c r="N855" s="422">
        <v>550</v>
      </c>
    </row>
    <row r="856" spans="1:14" ht="2.25" customHeight="1">
      <c r="A856" s="82"/>
      <c r="B856" s="33"/>
      <c r="C856" s="33"/>
      <c r="D856" s="33"/>
      <c r="E856" s="77"/>
      <c r="G856" s="10"/>
      <c r="H856" s="27"/>
      <c r="I856" s="213"/>
      <c r="J856" s="209"/>
      <c r="K856" s="91"/>
      <c r="L856" s="189"/>
      <c r="M856" s="215"/>
      <c r="N856" s="423"/>
    </row>
    <row r="857" spans="1:14" ht="12.75">
      <c r="A857" s="33">
        <v>610</v>
      </c>
      <c r="B857" s="33">
        <v>5154</v>
      </c>
      <c r="C857" s="33">
        <v>3631</v>
      </c>
      <c r="D857" s="33"/>
      <c r="E857" s="11" t="s">
        <v>292</v>
      </c>
      <c r="G857" s="10"/>
      <c r="H857" s="58"/>
      <c r="I857" s="213"/>
      <c r="J857" s="209"/>
      <c r="K857" s="91"/>
      <c r="L857" s="214">
        <v>2100</v>
      </c>
      <c r="M857" s="215">
        <v>1543.6</v>
      </c>
      <c r="N857" s="423">
        <v>2200</v>
      </c>
    </row>
    <row r="858" spans="1:14" ht="12.75">
      <c r="A858" s="33">
        <v>610</v>
      </c>
      <c r="B858" s="33">
        <v>5166</v>
      </c>
      <c r="C858" s="33">
        <v>3631</v>
      </c>
      <c r="D858" s="33"/>
      <c r="E858" s="11" t="s">
        <v>939</v>
      </c>
      <c r="G858" s="10"/>
      <c r="H858" s="56"/>
      <c r="I858" s="213"/>
      <c r="J858" s="209"/>
      <c r="K858" s="91"/>
      <c r="L858" s="214">
        <v>0</v>
      </c>
      <c r="M858" s="215">
        <v>0</v>
      </c>
      <c r="N858" s="423">
        <v>400</v>
      </c>
    </row>
    <row r="859" spans="1:14" ht="12.75">
      <c r="A859" s="33">
        <v>610</v>
      </c>
      <c r="B859" s="33">
        <v>5171</v>
      </c>
      <c r="C859" s="33">
        <v>3631</v>
      </c>
      <c r="D859" s="33"/>
      <c r="E859" s="11" t="s">
        <v>281</v>
      </c>
      <c r="G859" s="10"/>
      <c r="H859" s="123"/>
      <c r="I859" s="213"/>
      <c r="J859" s="209"/>
      <c r="K859" s="91"/>
      <c r="L859" s="214">
        <v>3050</v>
      </c>
      <c r="M859" s="215">
        <v>2594.8</v>
      </c>
      <c r="N859" s="423">
        <v>1600</v>
      </c>
    </row>
    <row r="860" spans="1:14" ht="12.75">
      <c r="A860" s="82">
        <v>610</v>
      </c>
      <c r="B860" s="33"/>
      <c r="C860" s="33"/>
      <c r="D860" s="33"/>
      <c r="E860" s="77" t="s">
        <v>671</v>
      </c>
      <c r="G860" s="10"/>
      <c r="H860" s="27"/>
      <c r="I860" s="213"/>
      <c r="J860" s="209"/>
      <c r="K860" s="91"/>
      <c r="L860" s="216">
        <f>SUM(L857:L859)</f>
        <v>5150</v>
      </c>
      <c r="M860" s="217">
        <f>SUM(M857:M859)</f>
        <v>4138.4</v>
      </c>
      <c r="N860" s="421">
        <f>SUM(N857:N859)</f>
        <v>4200</v>
      </c>
    </row>
    <row r="861" spans="1:14" ht="3" customHeight="1">
      <c r="A861" s="82"/>
      <c r="B861" s="33"/>
      <c r="C861" s="33"/>
      <c r="D861" s="33"/>
      <c r="E861" s="77"/>
      <c r="G861" s="10"/>
      <c r="H861" s="27"/>
      <c r="I861" s="213"/>
      <c r="J861" s="209"/>
      <c r="K861" s="91"/>
      <c r="L861" s="189"/>
      <c r="M861" s="215"/>
      <c r="N861" s="423"/>
    </row>
    <row r="862" spans="1:14" ht="12.75">
      <c r="A862" s="82">
        <v>611</v>
      </c>
      <c r="B862" s="33">
        <v>5323</v>
      </c>
      <c r="C862" s="33">
        <v>2221</v>
      </c>
      <c r="D862" s="33"/>
      <c r="E862" s="77" t="s">
        <v>230</v>
      </c>
      <c r="G862" s="10"/>
      <c r="H862" s="27"/>
      <c r="I862" s="213"/>
      <c r="J862" s="209"/>
      <c r="K862" s="91"/>
      <c r="L862" s="117">
        <v>306</v>
      </c>
      <c r="M862" s="221">
        <v>229.1</v>
      </c>
      <c r="N862" s="422">
        <v>0</v>
      </c>
    </row>
    <row r="863" spans="1:14" ht="3" customHeight="1">
      <c r="A863" s="82"/>
      <c r="B863" s="33"/>
      <c r="C863" s="33"/>
      <c r="D863" s="33"/>
      <c r="E863" s="77"/>
      <c r="G863" s="10"/>
      <c r="H863" s="27"/>
      <c r="I863" s="213"/>
      <c r="J863" s="209"/>
      <c r="K863" s="91"/>
      <c r="L863" s="117"/>
      <c r="M863" s="221"/>
      <c r="N863" s="422"/>
    </row>
    <row r="864" spans="1:14" ht="12.75">
      <c r="A864" s="30">
        <v>612</v>
      </c>
      <c r="B864" s="29">
        <v>5169</v>
      </c>
      <c r="C864" s="29">
        <v>2140</v>
      </c>
      <c r="D864" s="29"/>
      <c r="E864" s="189" t="s">
        <v>540</v>
      </c>
      <c r="G864" s="10"/>
      <c r="H864" s="27"/>
      <c r="I864" s="213"/>
      <c r="J864" s="209"/>
      <c r="K864" s="91"/>
      <c r="L864" s="119">
        <v>189</v>
      </c>
      <c r="M864" s="220">
        <v>180.1</v>
      </c>
      <c r="N864" s="424">
        <v>0</v>
      </c>
    </row>
    <row r="865" spans="1:14" ht="12.75">
      <c r="A865" s="30">
        <v>612</v>
      </c>
      <c r="B865" s="29">
        <v>5151</v>
      </c>
      <c r="C865" s="29">
        <v>2140</v>
      </c>
      <c r="D865" s="29"/>
      <c r="E865" s="68" t="s">
        <v>541</v>
      </c>
      <c r="G865" s="10"/>
      <c r="H865" s="27"/>
      <c r="I865" s="213"/>
      <c r="J865" s="209"/>
      <c r="K865" s="91"/>
      <c r="L865" s="119">
        <v>8</v>
      </c>
      <c r="M865" s="220">
        <v>7.5</v>
      </c>
      <c r="N865" s="424">
        <v>0</v>
      </c>
    </row>
    <row r="866" spans="1:14" ht="12.75">
      <c r="A866" s="30">
        <v>612</v>
      </c>
      <c r="B866" s="29">
        <v>5154</v>
      </c>
      <c r="C866" s="29">
        <v>2140</v>
      </c>
      <c r="D866" s="29"/>
      <c r="E866" s="68" t="s">
        <v>687</v>
      </c>
      <c r="G866" s="10"/>
      <c r="H866" s="27"/>
      <c r="I866" s="213"/>
      <c r="J866" s="209"/>
      <c r="K866" s="91"/>
      <c r="L866" s="119">
        <v>6</v>
      </c>
      <c r="M866" s="220">
        <v>5.9</v>
      </c>
      <c r="N866" s="424">
        <v>0</v>
      </c>
    </row>
    <row r="867" spans="1:14" ht="12.75">
      <c r="A867" s="30">
        <v>612</v>
      </c>
      <c r="B867" s="29">
        <v>5152</v>
      </c>
      <c r="C867" s="29">
        <v>2140</v>
      </c>
      <c r="D867" s="29"/>
      <c r="E867" s="68" t="s">
        <v>688</v>
      </c>
      <c r="G867" s="10"/>
      <c r="H867" s="27"/>
      <c r="I867" s="213"/>
      <c r="J867" s="209"/>
      <c r="K867" s="91"/>
      <c r="L867" s="119">
        <v>14</v>
      </c>
      <c r="M867" s="220">
        <v>13.7</v>
      </c>
      <c r="N867" s="424">
        <v>0</v>
      </c>
    </row>
    <row r="868" spans="1:14" ht="12.75">
      <c r="A868" s="82">
        <v>612</v>
      </c>
      <c r="B868" s="33"/>
      <c r="C868" s="33"/>
      <c r="D868" s="33"/>
      <c r="E868" s="77" t="s">
        <v>146</v>
      </c>
      <c r="G868" s="10"/>
      <c r="H868" s="27"/>
      <c r="I868" s="213"/>
      <c r="J868" s="209"/>
      <c r="K868" s="91"/>
      <c r="L868" s="117">
        <f>SUM(L864:L867)</f>
        <v>217</v>
      </c>
      <c r="M868" s="221">
        <f>SUM(M864:M867)</f>
        <v>207.2</v>
      </c>
      <c r="N868" s="422">
        <f>SUM(N864:N867)</f>
        <v>0</v>
      </c>
    </row>
    <row r="869" spans="1:14" ht="3" customHeight="1">
      <c r="A869" s="82"/>
      <c r="B869" s="33"/>
      <c r="C869" s="33"/>
      <c r="D869" s="33"/>
      <c r="E869" s="77"/>
      <c r="G869" s="10"/>
      <c r="H869" s="27"/>
      <c r="I869" s="213"/>
      <c r="J869" s="209"/>
      <c r="K869" s="91"/>
      <c r="L869" s="117"/>
      <c r="M869" s="221"/>
      <c r="N869" s="422"/>
    </row>
    <row r="870" spans="1:14" ht="12.75">
      <c r="A870" s="82">
        <v>613</v>
      </c>
      <c r="B870" s="33">
        <v>5169</v>
      </c>
      <c r="C870" s="33">
        <v>2223</v>
      </c>
      <c r="D870" s="33"/>
      <c r="E870" s="77" t="s">
        <v>231</v>
      </c>
      <c r="G870" s="10"/>
      <c r="H870" s="27"/>
      <c r="I870" s="213"/>
      <c r="J870" s="209"/>
      <c r="K870" s="91"/>
      <c r="L870" s="187">
        <v>10</v>
      </c>
      <c r="M870" s="217">
        <v>0</v>
      </c>
      <c r="N870" s="421">
        <v>10</v>
      </c>
    </row>
    <row r="871" spans="1:14" ht="3" customHeight="1">
      <c r="A871" s="82"/>
      <c r="B871" s="33"/>
      <c r="C871" s="33"/>
      <c r="D871" s="33"/>
      <c r="E871" s="77"/>
      <c r="G871" s="10"/>
      <c r="H871" s="27"/>
      <c r="I871" s="213"/>
      <c r="J871" s="209"/>
      <c r="K871" s="91"/>
      <c r="L871" s="189"/>
      <c r="M871" s="215"/>
      <c r="N871" s="423"/>
    </row>
    <row r="872" spans="1:14" ht="12.75">
      <c r="A872" s="55">
        <v>614</v>
      </c>
      <c r="B872" s="33">
        <v>5139</v>
      </c>
      <c r="C872" s="33">
        <v>2212</v>
      </c>
      <c r="D872" s="33"/>
      <c r="E872" s="86" t="s">
        <v>516</v>
      </c>
      <c r="G872" s="9"/>
      <c r="H872" s="27"/>
      <c r="I872" s="213"/>
      <c r="J872" s="209"/>
      <c r="K872" s="91"/>
      <c r="L872" s="214">
        <v>600</v>
      </c>
      <c r="M872" s="215">
        <v>483.43</v>
      </c>
      <c r="N872" s="423">
        <v>600</v>
      </c>
    </row>
    <row r="873" spans="1:14" ht="12.75">
      <c r="A873" s="55">
        <v>614</v>
      </c>
      <c r="B873" s="33">
        <v>5169</v>
      </c>
      <c r="C873" s="33">
        <v>2212</v>
      </c>
      <c r="D873" s="33"/>
      <c r="E873" s="119" t="s">
        <v>839</v>
      </c>
      <c r="G873" s="9"/>
      <c r="H873" s="27"/>
      <c r="I873" s="213"/>
      <c r="J873" s="209"/>
      <c r="K873" s="91"/>
      <c r="L873" s="214">
        <v>700</v>
      </c>
      <c r="M873" s="215">
        <v>673.28</v>
      </c>
      <c r="N873" s="423">
        <v>700</v>
      </c>
    </row>
    <row r="874" spans="1:14" ht="12.75">
      <c r="A874" s="55">
        <v>614</v>
      </c>
      <c r="B874" s="33">
        <v>5171</v>
      </c>
      <c r="C874" s="33">
        <v>2212</v>
      </c>
      <c r="D874" s="33"/>
      <c r="E874" s="119" t="s">
        <v>840</v>
      </c>
      <c r="G874" s="9"/>
      <c r="H874" s="27"/>
      <c r="I874" s="213"/>
      <c r="J874" s="209"/>
      <c r="K874" s="91"/>
      <c r="L874" s="214">
        <v>7186</v>
      </c>
      <c r="M874" s="215">
        <v>5767</v>
      </c>
      <c r="N874" s="423">
        <v>5400</v>
      </c>
    </row>
    <row r="875" spans="1:14" ht="12.75">
      <c r="A875" s="82">
        <v>614</v>
      </c>
      <c r="B875" s="33"/>
      <c r="C875" s="33"/>
      <c r="D875" s="33"/>
      <c r="E875" s="71" t="s">
        <v>494</v>
      </c>
      <c r="G875" s="9"/>
      <c r="H875" s="27"/>
      <c r="I875" s="213"/>
      <c r="J875" s="209"/>
      <c r="K875" s="91"/>
      <c r="L875" s="228">
        <f>SUM(L872:L874)</f>
        <v>8486</v>
      </c>
      <c r="M875" s="221">
        <f>SUM(M872:M874)</f>
        <v>6923.71</v>
      </c>
      <c r="N875" s="422">
        <f>SUM(N872:N874)</f>
        <v>6700</v>
      </c>
    </row>
    <row r="876" spans="9:14" ht="2.25" customHeight="1">
      <c r="I876" s="90"/>
      <c r="J876" s="207"/>
      <c r="K876" s="227"/>
      <c r="L876" s="90"/>
      <c r="M876" s="207"/>
      <c r="N876" s="427"/>
    </row>
    <row r="877" spans="1:14" ht="12.75">
      <c r="A877" s="82">
        <v>615</v>
      </c>
      <c r="B877" s="33">
        <v>5137</v>
      </c>
      <c r="C877" s="33">
        <v>2223</v>
      </c>
      <c r="D877" s="33"/>
      <c r="E877" s="117" t="s">
        <v>841</v>
      </c>
      <c r="G877" s="9"/>
      <c r="H877" s="27"/>
      <c r="I877" s="213"/>
      <c r="J877" s="209"/>
      <c r="K877" s="91"/>
      <c r="L877" s="187">
        <v>80</v>
      </c>
      <c r="M877" s="217">
        <v>0</v>
      </c>
      <c r="N877" s="421">
        <v>50</v>
      </c>
    </row>
    <row r="878" spans="1:14" ht="12.75">
      <c r="A878" s="82">
        <v>616</v>
      </c>
      <c r="B878" s="33">
        <v>1343</v>
      </c>
      <c r="C878" s="33"/>
      <c r="D878" s="33"/>
      <c r="E878" s="77" t="s">
        <v>232</v>
      </c>
      <c r="G878" s="12"/>
      <c r="H878" s="142"/>
      <c r="I878" s="228">
        <v>2000</v>
      </c>
      <c r="J878" s="221">
        <v>1260.4</v>
      </c>
      <c r="K878" s="422">
        <v>1600</v>
      </c>
      <c r="L878" s="213"/>
      <c r="M878" s="209"/>
      <c r="N878" s="426"/>
    </row>
    <row r="879" spans="1:14" ht="12.75">
      <c r="A879" s="82">
        <v>617</v>
      </c>
      <c r="B879" s="33">
        <v>1343</v>
      </c>
      <c r="C879" s="33"/>
      <c r="D879" s="33"/>
      <c r="E879" s="188" t="s">
        <v>672</v>
      </c>
      <c r="G879" s="12"/>
      <c r="H879" s="142"/>
      <c r="I879" s="117">
        <v>100</v>
      </c>
      <c r="J879" s="221">
        <v>100.6</v>
      </c>
      <c r="K879" s="422">
        <v>140</v>
      </c>
      <c r="L879" s="213"/>
      <c r="M879" s="209"/>
      <c r="N879" s="426"/>
    </row>
    <row r="880" spans="1:14" ht="12.75">
      <c r="A880" s="82">
        <v>618</v>
      </c>
      <c r="B880" s="33">
        <v>1351</v>
      </c>
      <c r="C880" s="33"/>
      <c r="D880" s="33"/>
      <c r="E880" s="77" t="s">
        <v>448</v>
      </c>
      <c r="G880" s="12"/>
      <c r="H880" s="142"/>
      <c r="I880" s="117">
        <v>605</v>
      </c>
      <c r="J880" s="221">
        <v>605.38</v>
      </c>
      <c r="K880" s="422">
        <v>0</v>
      </c>
      <c r="L880" s="213"/>
      <c r="M880" s="209"/>
      <c r="N880" s="426"/>
    </row>
    <row r="881" spans="1:14" ht="12.75">
      <c r="A881" s="82">
        <v>618</v>
      </c>
      <c r="B881" s="33">
        <v>1347</v>
      </c>
      <c r="C881" s="33"/>
      <c r="D881" s="33"/>
      <c r="E881" s="77" t="s">
        <v>629</v>
      </c>
      <c r="G881" s="12"/>
      <c r="H881" s="142"/>
      <c r="I881" s="117">
        <v>0</v>
      </c>
      <c r="J881" s="221">
        <v>279.6</v>
      </c>
      <c r="K881" s="422">
        <v>480</v>
      </c>
      <c r="L881" s="213"/>
      <c r="M881" s="209"/>
      <c r="N881" s="426"/>
    </row>
    <row r="882" spans="1:14" ht="12.75">
      <c r="A882" s="97">
        <v>619</v>
      </c>
      <c r="B882" s="33">
        <v>2210</v>
      </c>
      <c r="C882" s="33">
        <v>2299</v>
      </c>
      <c r="D882" s="33"/>
      <c r="E882" s="77" t="s">
        <v>233</v>
      </c>
      <c r="F882" s="39"/>
      <c r="G882" s="12"/>
      <c r="H882" s="181"/>
      <c r="I882" s="228">
        <v>2200</v>
      </c>
      <c r="J882" s="221">
        <v>1449.7</v>
      </c>
      <c r="K882" s="422">
        <v>2000</v>
      </c>
      <c r="L882" s="213"/>
      <c r="M882" s="209"/>
      <c r="N882" s="426"/>
    </row>
    <row r="883" spans="1:14" ht="12.75">
      <c r="A883" s="97">
        <v>619</v>
      </c>
      <c r="B883" s="33">
        <v>2324</v>
      </c>
      <c r="C883" s="33">
        <v>2299</v>
      </c>
      <c r="D883" s="83"/>
      <c r="E883" s="78" t="s">
        <v>539</v>
      </c>
      <c r="F883" s="113"/>
      <c r="G883" s="31"/>
      <c r="H883" s="17"/>
      <c r="I883" s="270">
        <v>0</v>
      </c>
      <c r="J883" s="271">
        <v>284.3</v>
      </c>
      <c r="K883" s="441">
        <v>350</v>
      </c>
      <c r="L883" s="213"/>
      <c r="M883" s="209"/>
      <c r="N883" s="426"/>
    </row>
    <row r="884" spans="1:14" ht="12.75">
      <c r="A884" s="97">
        <v>620</v>
      </c>
      <c r="B884" s="33">
        <v>1361</v>
      </c>
      <c r="C884" s="33"/>
      <c r="D884" s="83"/>
      <c r="E884" s="78" t="s">
        <v>234</v>
      </c>
      <c r="F884" s="67"/>
      <c r="G884" s="31"/>
      <c r="H884" s="142"/>
      <c r="I884" s="228">
        <v>4000</v>
      </c>
      <c r="J884" s="221">
        <v>3323</v>
      </c>
      <c r="K884" s="422">
        <v>4000</v>
      </c>
      <c r="L884" s="90"/>
      <c r="M884" s="207"/>
      <c r="N884" s="427"/>
    </row>
    <row r="885" spans="1:14" ht="12.75">
      <c r="A885" s="97">
        <v>621</v>
      </c>
      <c r="B885" s="33">
        <v>2111</v>
      </c>
      <c r="C885" s="35">
        <v>2219</v>
      </c>
      <c r="D885" s="35"/>
      <c r="E885" s="89" t="s">
        <v>673</v>
      </c>
      <c r="F885" s="18"/>
      <c r="G885" s="13"/>
      <c r="H885" s="142"/>
      <c r="I885" s="117">
        <v>200</v>
      </c>
      <c r="J885" s="221">
        <v>163.2</v>
      </c>
      <c r="K885" s="422">
        <v>250</v>
      </c>
      <c r="L885" s="90"/>
      <c r="M885" s="207"/>
      <c r="N885" s="427"/>
    </row>
    <row r="886" spans="1:14" ht="12.75">
      <c r="A886" s="148">
        <v>627</v>
      </c>
      <c r="B886" s="149">
        <v>2111</v>
      </c>
      <c r="C886" s="149">
        <v>2219</v>
      </c>
      <c r="D886" s="149"/>
      <c r="E886" s="71" t="s">
        <v>407</v>
      </c>
      <c r="F886" s="86"/>
      <c r="G886" s="138"/>
      <c r="H886" s="71"/>
      <c r="I886" s="270">
        <v>1660</v>
      </c>
      <c r="J886" s="271">
        <v>1293</v>
      </c>
      <c r="K886" s="441">
        <v>1600</v>
      </c>
      <c r="L886" s="90"/>
      <c r="M886" s="207"/>
      <c r="N886" s="427"/>
    </row>
    <row r="887" spans="1:14" ht="12.75">
      <c r="A887" s="148">
        <v>628</v>
      </c>
      <c r="B887" s="149">
        <v>5169</v>
      </c>
      <c r="C887" s="149">
        <v>2219</v>
      </c>
      <c r="D887" s="149"/>
      <c r="E887" s="191" t="s">
        <v>492</v>
      </c>
      <c r="F887" s="172"/>
      <c r="G887" s="177"/>
      <c r="H887" s="17"/>
      <c r="I887" s="93"/>
      <c r="J887" s="245"/>
      <c r="K887" s="432"/>
      <c r="L887" s="216">
        <v>1308</v>
      </c>
      <c r="M887" s="217">
        <v>978.5</v>
      </c>
      <c r="N887" s="421">
        <v>1200</v>
      </c>
    </row>
    <row r="888" spans="1:14" ht="12.75">
      <c r="A888" s="148">
        <v>629</v>
      </c>
      <c r="B888" s="149">
        <v>2111</v>
      </c>
      <c r="C888" s="149">
        <v>2219</v>
      </c>
      <c r="D888" s="149"/>
      <c r="E888" s="71" t="s">
        <v>491</v>
      </c>
      <c r="F888" s="86"/>
      <c r="G888" s="138"/>
      <c r="H888" s="71"/>
      <c r="I888" s="117">
        <v>400</v>
      </c>
      <c r="J888" s="221">
        <v>151</v>
      </c>
      <c r="K888" s="422">
        <v>186</v>
      </c>
      <c r="L888" s="291"/>
      <c r="M888" s="242"/>
      <c r="N888" s="429"/>
    </row>
    <row r="889" spans="1:14" ht="12.75">
      <c r="A889" s="148">
        <v>629</v>
      </c>
      <c r="B889" s="149">
        <v>5229</v>
      </c>
      <c r="C889" s="149">
        <v>2219</v>
      </c>
      <c r="D889" s="149"/>
      <c r="E889" s="117" t="s">
        <v>637</v>
      </c>
      <c r="F889" s="172"/>
      <c r="G889" s="177"/>
      <c r="H889" s="17"/>
      <c r="I889" s="93"/>
      <c r="J889" s="245"/>
      <c r="K889" s="432"/>
      <c r="L889" s="216">
        <v>14</v>
      </c>
      <c r="M889" s="217">
        <v>14</v>
      </c>
      <c r="N889" s="421">
        <v>14</v>
      </c>
    </row>
    <row r="890" spans="1:14" ht="12.75">
      <c r="A890" s="373">
        <v>630</v>
      </c>
      <c r="B890" s="160">
        <v>5164</v>
      </c>
      <c r="C890" s="160">
        <v>2219</v>
      </c>
      <c r="D890" s="160"/>
      <c r="E890" s="98" t="s">
        <v>517</v>
      </c>
      <c r="F890" s="172"/>
      <c r="G890" s="177"/>
      <c r="H890" s="17"/>
      <c r="I890" s="93"/>
      <c r="J890" s="245"/>
      <c r="K890" s="432"/>
      <c r="L890" s="216">
        <v>78</v>
      </c>
      <c r="M890" s="217">
        <v>58.5</v>
      </c>
      <c r="N890" s="421">
        <v>60</v>
      </c>
    </row>
    <row r="891" spans="1:14" ht="14.25" customHeight="1">
      <c r="A891" s="165">
        <v>632</v>
      </c>
      <c r="B891" s="35">
        <v>1361</v>
      </c>
      <c r="C891" s="35"/>
      <c r="D891" s="35"/>
      <c r="E891" s="118" t="s">
        <v>681</v>
      </c>
      <c r="F891" s="18"/>
      <c r="G891" s="18"/>
      <c r="H891" s="18"/>
      <c r="I891" s="254">
        <v>0</v>
      </c>
      <c r="J891" s="247">
        <v>0</v>
      </c>
      <c r="K891" s="430">
        <v>1</v>
      </c>
      <c r="L891" s="90"/>
      <c r="M891" s="207"/>
      <c r="N891" s="427"/>
    </row>
    <row r="892" spans="1:14" ht="14.25" customHeight="1">
      <c r="A892" s="165">
        <v>907</v>
      </c>
      <c r="B892" s="35">
        <v>4113</v>
      </c>
      <c r="C892" s="35"/>
      <c r="D892" s="35"/>
      <c r="E892" s="98" t="s">
        <v>703</v>
      </c>
      <c r="F892" s="18"/>
      <c r="G892" s="18"/>
      <c r="H892" s="18"/>
      <c r="I892" s="187">
        <v>452</v>
      </c>
      <c r="J892" s="217">
        <v>0</v>
      </c>
      <c r="K892" s="421">
        <v>0</v>
      </c>
      <c r="L892" s="90"/>
      <c r="M892" s="207"/>
      <c r="N892" s="427"/>
    </row>
    <row r="893" spans="1:14" ht="14.25" customHeight="1" thickBot="1">
      <c r="A893" s="97">
        <v>907</v>
      </c>
      <c r="B893" s="33">
        <v>5171</v>
      </c>
      <c r="C893" s="33">
        <v>2212</v>
      </c>
      <c r="D893" s="33"/>
      <c r="E893" s="118" t="s">
        <v>704</v>
      </c>
      <c r="F893" s="18"/>
      <c r="G893" s="18"/>
      <c r="H893" s="58"/>
      <c r="I893" s="241"/>
      <c r="J893" s="242"/>
      <c r="K893" s="291"/>
      <c r="L893" s="254">
        <v>565</v>
      </c>
      <c r="M893" s="247">
        <v>0</v>
      </c>
      <c r="N893" s="430">
        <v>0</v>
      </c>
    </row>
    <row r="894" spans="1:14" ht="13.5" thickBot="1">
      <c r="A894" s="6"/>
      <c r="B894" s="6"/>
      <c r="C894" s="6"/>
      <c r="D894" s="6"/>
      <c r="E894" s="26" t="s">
        <v>377</v>
      </c>
      <c r="F894" s="122"/>
      <c r="G894" s="105"/>
      <c r="H894" s="104" t="e">
        <f>SUM(#REF!)</f>
        <v>#REF!</v>
      </c>
      <c r="I894" s="239">
        <f>I886+I888+I885+I884+I883+I881+I882+I880+I879+I878+I891+I892</f>
        <v>11617</v>
      </c>
      <c r="J894" s="269">
        <f>SUM(J886+J888+J885+J884+J882+J881+J880+J879+J878+J883+J891+J892)</f>
        <v>8910.18</v>
      </c>
      <c r="K894" s="268">
        <f>SUM(K886+K888+K885+K884+K882+K881+K880+K879+K878+K883+K891+K892)</f>
        <v>10607</v>
      </c>
      <c r="L894" s="268">
        <f>L890+L877+L875+L870+L862+L860+L855+L854+L887+L868+L889+L893</f>
        <v>19814</v>
      </c>
      <c r="M894" s="269">
        <f>SUM(M890+M889+M887+M877+M875+M870+M868+M862+M860+M855+M854+M893)</f>
        <v>15381.91</v>
      </c>
      <c r="N894" s="233">
        <f>SUM(N890+N889+N887+N877+N875+N870+N868+N862+N860+N855+N854+N893)</f>
        <v>15050</v>
      </c>
    </row>
    <row r="895" spans="9:14" ht="3" customHeight="1" thickBot="1">
      <c r="I895" s="90"/>
      <c r="J895" s="207"/>
      <c r="K895" s="227"/>
      <c r="L895" s="90"/>
      <c r="M895" s="207"/>
      <c r="N895" s="227"/>
    </row>
    <row r="896" spans="1:14" ht="13.5" thickBot="1">
      <c r="A896" s="7">
        <v>11</v>
      </c>
      <c r="B896" s="7"/>
      <c r="C896" s="7"/>
      <c r="D896" s="7"/>
      <c r="E896" s="16" t="s">
        <v>235</v>
      </c>
      <c r="G896" s="10"/>
      <c r="I896" s="90"/>
      <c r="J896" s="207"/>
      <c r="K896" s="227"/>
      <c r="L896" s="90"/>
      <c r="M896" s="207"/>
      <c r="N896" s="227"/>
    </row>
    <row r="897" spans="1:14" ht="12.75">
      <c r="A897" s="82">
        <v>658</v>
      </c>
      <c r="B897" s="33">
        <v>1361</v>
      </c>
      <c r="C897" s="33"/>
      <c r="D897" s="33"/>
      <c r="E897" s="77" t="s">
        <v>209</v>
      </c>
      <c r="G897" s="12"/>
      <c r="I897" s="216">
        <v>1200</v>
      </c>
      <c r="J897" s="217">
        <v>853.7</v>
      </c>
      <c r="K897" s="421">
        <v>1000</v>
      </c>
      <c r="L897" s="90"/>
      <c r="M897" s="207"/>
      <c r="N897" s="227"/>
    </row>
    <row r="898" spans="1:14" ht="12.75">
      <c r="A898" s="99">
        <v>659</v>
      </c>
      <c r="B898" s="35">
        <v>2210</v>
      </c>
      <c r="C898" s="35">
        <v>6409</v>
      </c>
      <c r="D898" s="35"/>
      <c r="E898" s="89" t="s">
        <v>210</v>
      </c>
      <c r="G898" s="13"/>
      <c r="I898" s="254">
        <v>360</v>
      </c>
      <c r="J898" s="247">
        <v>181.2</v>
      </c>
      <c r="K898" s="430">
        <v>250</v>
      </c>
      <c r="L898" s="90"/>
      <c r="M898" s="207"/>
      <c r="N898" s="227"/>
    </row>
    <row r="899" spans="1:14" ht="12.75">
      <c r="A899" s="97">
        <v>659</v>
      </c>
      <c r="B899" s="33">
        <v>2324</v>
      </c>
      <c r="C899" s="33">
        <v>6409</v>
      </c>
      <c r="D899" s="33"/>
      <c r="E899" s="77" t="s">
        <v>539</v>
      </c>
      <c r="F899" s="11"/>
      <c r="G899" s="12"/>
      <c r="H899" s="11"/>
      <c r="I899" s="187">
        <v>0</v>
      </c>
      <c r="J899" s="217">
        <v>1.4</v>
      </c>
      <c r="K899" s="421">
        <v>1</v>
      </c>
      <c r="L899" s="90"/>
      <c r="M899" s="207"/>
      <c r="N899" s="227"/>
    </row>
    <row r="900" spans="1:14" ht="12.75">
      <c r="A900" s="97">
        <v>660</v>
      </c>
      <c r="B900" s="33">
        <v>4116</v>
      </c>
      <c r="C900" s="33"/>
      <c r="D900" s="33">
        <v>29433</v>
      </c>
      <c r="E900" s="187" t="s">
        <v>646</v>
      </c>
      <c r="F900" s="11"/>
      <c r="G900" s="12"/>
      <c r="H900" s="11"/>
      <c r="I900" s="187">
        <v>38</v>
      </c>
      <c r="J900" s="217">
        <v>37.8</v>
      </c>
      <c r="K900" s="421">
        <v>0</v>
      </c>
      <c r="L900" s="90"/>
      <c r="M900" s="207"/>
      <c r="N900" s="227"/>
    </row>
    <row r="901" spans="1:14" ht="13.5" customHeight="1" thickBot="1">
      <c r="A901" s="97">
        <v>661</v>
      </c>
      <c r="B901" s="33">
        <v>1361</v>
      </c>
      <c r="C901" s="33"/>
      <c r="D901" s="33"/>
      <c r="E901" s="118" t="s">
        <v>681</v>
      </c>
      <c r="F901" s="18"/>
      <c r="G901" s="13"/>
      <c r="H901" s="18"/>
      <c r="I901" s="254">
        <v>0</v>
      </c>
      <c r="J901" s="247">
        <v>0</v>
      </c>
      <c r="K901" s="430">
        <v>1</v>
      </c>
      <c r="L901" s="90"/>
      <c r="M901" s="207"/>
      <c r="N901" s="227"/>
    </row>
    <row r="902" spans="1:14" ht="13.5" thickBot="1">
      <c r="A902" s="6"/>
      <c r="B902" s="6"/>
      <c r="C902" s="6"/>
      <c r="D902" s="6"/>
      <c r="E902" s="26" t="s">
        <v>236</v>
      </c>
      <c r="F902" s="122"/>
      <c r="G902" s="105"/>
      <c r="H902" s="104" t="e">
        <f>SUM(#REF!)</f>
        <v>#REF!</v>
      </c>
      <c r="I902" s="231">
        <f>SUM(I897:I901)</f>
        <v>1598</v>
      </c>
      <c r="J902" s="232">
        <f>SUM(J897:J901)</f>
        <v>1074.1000000000001</v>
      </c>
      <c r="K902" s="231">
        <f>SUM(K897:K901)</f>
        <v>1252</v>
      </c>
      <c r="L902" s="233">
        <v>0</v>
      </c>
      <c r="M902" s="234">
        <v>0</v>
      </c>
      <c r="N902" s="233">
        <v>0</v>
      </c>
    </row>
    <row r="903" spans="9:14" ht="3.75" customHeight="1" thickBot="1">
      <c r="I903" s="90"/>
      <c r="J903" s="207"/>
      <c r="K903" s="227"/>
      <c r="L903" s="90"/>
      <c r="M903" s="207"/>
      <c r="N903" s="227"/>
    </row>
    <row r="904" spans="1:14" ht="13.5" thickBot="1">
      <c r="A904" s="7">
        <v>13</v>
      </c>
      <c r="B904" s="66"/>
      <c r="C904" s="66"/>
      <c r="D904" s="66"/>
      <c r="E904" s="25" t="s">
        <v>237</v>
      </c>
      <c r="I904" s="90"/>
      <c r="J904" s="207"/>
      <c r="K904" s="227"/>
      <c r="L904" s="90"/>
      <c r="M904" s="207"/>
      <c r="N904" s="227"/>
    </row>
    <row r="905" spans="1:14" ht="13.5" thickBot="1">
      <c r="A905" s="32"/>
      <c r="B905" s="32"/>
      <c r="C905" s="32"/>
      <c r="D905" s="32"/>
      <c r="E905" s="100" t="s">
        <v>286</v>
      </c>
      <c r="F905" s="90"/>
      <c r="G905" s="91"/>
      <c r="H905" s="75"/>
      <c r="I905" s="213"/>
      <c r="J905" s="209"/>
      <c r="K905" s="91"/>
      <c r="L905" s="90"/>
      <c r="M905" s="207"/>
      <c r="N905" s="227"/>
    </row>
    <row r="906" spans="1:14" ht="12.75">
      <c r="A906" s="820">
        <v>691</v>
      </c>
      <c r="B906" s="820">
        <v>5011</v>
      </c>
      <c r="C906" s="820">
        <v>5311</v>
      </c>
      <c r="D906" s="70"/>
      <c r="E906" s="73" t="s">
        <v>263</v>
      </c>
      <c r="G906" s="9"/>
      <c r="H906" s="4"/>
      <c r="I906" s="213"/>
      <c r="J906" s="209"/>
      <c r="K906" s="91"/>
      <c r="L906" s="235">
        <v>7451</v>
      </c>
      <c r="M906" s="220">
        <v>5458</v>
      </c>
      <c r="N906" s="424">
        <f>7549-125</f>
        <v>7424</v>
      </c>
    </row>
    <row r="907" spans="1:14" ht="12.75">
      <c r="A907" s="820">
        <v>691</v>
      </c>
      <c r="B907" s="820">
        <v>5031</v>
      </c>
      <c r="C907" s="820">
        <v>5311</v>
      </c>
      <c r="D907" s="70"/>
      <c r="E907" s="73" t="s">
        <v>266</v>
      </c>
      <c r="G907" s="9"/>
      <c r="H907" s="4"/>
      <c r="I907" s="213"/>
      <c r="J907" s="209"/>
      <c r="K907" s="91"/>
      <c r="L907" s="214">
        <v>1937</v>
      </c>
      <c r="M907" s="215">
        <v>1302.7</v>
      </c>
      <c r="N907" s="423">
        <v>1930</v>
      </c>
    </row>
    <row r="908" spans="1:14" ht="12.75">
      <c r="A908" s="820">
        <v>691</v>
      </c>
      <c r="B908" s="820">
        <v>5032</v>
      </c>
      <c r="C908" s="820">
        <v>5311</v>
      </c>
      <c r="D908" s="70"/>
      <c r="E908" s="73" t="s">
        <v>267</v>
      </c>
      <c r="G908" s="9"/>
      <c r="H908" s="4"/>
      <c r="I908" s="213"/>
      <c r="J908" s="209"/>
      <c r="K908" s="91"/>
      <c r="L908" s="214">
        <v>671</v>
      </c>
      <c r="M908" s="215">
        <v>482.2</v>
      </c>
      <c r="N908" s="423">
        <v>668</v>
      </c>
    </row>
    <row r="909" spans="1:14" ht="12.75">
      <c r="A909" s="820">
        <v>691</v>
      </c>
      <c r="B909" s="820">
        <v>5429</v>
      </c>
      <c r="C909" s="820">
        <v>5311</v>
      </c>
      <c r="D909" s="70"/>
      <c r="E909" s="73" t="s">
        <v>934</v>
      </c>
      <c r="G909" s="9"/>
      <c r="H909" s="4"/>
      <c r="I909" s="213"/>
      <c r="J909" s="209"/>
      <c r="K909" s="91"/>
      <c r="L909" s="214">
        <v>0</v>
      </c>
      <c r="M909" s="215">
        <v>12.9</v>
      </c>
      <c r="N909" s="423">
        <v>0</v>
      </c>
    </row>
    <row r="910" spans="1:14" ht="12.75">
      <c r="A910" s="822">
        <v>691</v>
      </c>
      <c r="B910" s="79"/>
      <c r="C910" s="79"/>
      <c r="D910" s="121"/>
      <c r="E910" s="71" t="s">
        <v>279</v>
      </c>
      <c r="F910" s="124"/>
      <c r="G910" s="9"/>
      <c r="H910" s="4"/>
      <c r="I910" s="213"/>
      <c r="J910" s="209"/>
      <c r="K910" s="91"/>
      <c r="L910" s="216">
        <f>SUM(L906:L909)</f>
        <v>10059</v>
      </c>
      <c r="M910" s="217">
        <f>SUM(M906:M909)</f>
        <v>7255.799999999999</v>
      </c>
      <c r="N910" s="421">
        <f>SUM(N906:N909)</f>
        <v>10022</v>
      </c>
    </row>
    <row r="911" spans="9:14" ht="2.25" customHeight="1">
      <c r="I911" s="90"/>
      <c r="J911" s="207"/>
      <c r="K911" s="227"/>
      <c r="L911" s="90"/>
      <c r="M911" s="207"/>
      <c r="N911" s="427"/>
    </row>
    <row r="912" spans="1:14" ht="12.75">
      <c r="A912" s="820">
        <v>692</v>
      </c>
      <c r="B912" s="820">
        <v>5132</v>
      </c>
      <c r="C912" s="820">
        <v>5311</v>
      </c>
      <c r="D912" s="70"/>
      <c r="E912" s="73" t="s">
        <v>307</v>
      </c>
      <c r="G912" s="9"/>
      <c r="H912" s="4"/>
      <c r="I912" s="213"/>
      <c r="J912" s="209"/>
      <c r="K912" s="91"/>
      <c r="L912" s="189">
        <v>10</v>
      </c>
      <c r="M912" s="215">
        <v>0</v>
      </c>
      <c r="N912" s="423">
        <v>5</v>
      </c>
    </row>
    <row r="913" spans="1:14" ht="12.75">
      <c r="A913" s="29">
        <v>692</v>
      </c>
      <c r="B913" s="820">
        <v>5133</v>
      </c>
      <c r="C913" s="820">
        <v>5311</v>
      </c>
      <c r="D913" s="70"/>
      <c r="E913" s="73" t="s">
        <v>372</v>
      </c>
      <c r="G913" s="9"/>
      <c r="H913" s="4"/>
      <c r="I913" s="213"/>
      <c r="J913" s="209"/>
      <c r="K913" s="91"/>
      <c r="L913" s="274">
        <v>5</v>
      </c>
      <c r="M913" s="275">
        <v>0.4</v>
      </c>
      <c r="N913" s="440">
        <v>5</v>
      </c>
    </row>
    <row r="914" spans="1:14" ht="12.75">
      <c r="A914" s="820">
        <v>692</v>
      </c>
      <c r="B914" s="820">
        <v>5134</v>
      </c>
      <c r="C914" s="820">
        <v>5311</v>
      </c>
      <c r="D914" s="70"/>
      <c r="E914" s="73" t="s">
        <v>373</v>
      </c>
      <c r="G914" s="9"/>
      <c r="H914" s="4"/>
      <c r="I914" s="213"/>
      <c r="J914" s="209"/>
      <c r="K914" s="91"/>
      <c r="L914" s="189">
        <v>180</v>
      </c>
      <c r="M914" s="215">
        <v>137.1</v>
      </c>
      <c r="N914" s="423">
        <v>190</v>
      </c>
    </row>
    <row r="915" spans="1:14" ht="12.75">
      <c r="A915" s="820">
        <v>692</v>
      </c>
      <c r="B915" s="820">
        <v>5136</v>
      </c>
      <c r="C915" s="820">
        <v>5311</v>
      </c>
      <c r="D915" s="70"/>
      <c r="E915" s="73" t="s">
        <v>303</v>
      </c>
      <c r="G915" s="9"/>
      <c r="H915" s="4"/>
      <c r="I915" s="213"/>
      <c r="J915" s="209"/>
      <c r="K915" s="91"/>
      <c r="L915" s="189">
        <v>5</v>
      </c>
      <c r="M915" s="215">
        <v>5.6</v>
      </c>
      <c r="N915" s="423">
        <v>5</v>
      </c>
    </row>
    <row r="916" spans="1:14" ht="12.75">
      <c r="A916" s="820">
        <v>692</v>
      </c>
      <c r="B916" s="820">
        <v>5139</v>
      </c>
      <c r="C916" s="820">
        <v>5311</v>
      </c>
      <c r="D916" s="70"/>
      <c r="E916" s="73" t="s">
        <v>271</v>
      </c>
      <c r="G916" s="9"/>
      <c r="H916" s="4"/>
      <c r="I916" s="213"/>
      <c r="J916" s="209"/>
      <c r="K916" s="91"/>
      <c r="L916" s="189">
        <v>60</v>
      </c>
      <c r="M916" s="215">
        <v>72.4</v>
      </c>
      <c r="N916" s="423">
        <v>55</v>
      </c>
    </row>
    <row r="917" spans="1:14" ht="12.75">
      <c r="A917" s="820">
        <v>692</v>
      </c>
      <c r="B917" s="820">
        <v>5161</v>
      </c>
      <c r="C917" s="820">
        <v>5311</v>
      </c>
      <c r="D917" s="70"/>
      <c r="E917" s="73" t="s">
        <v>273</v>
      </c>
      <c r="G917" s="9"/>
      <c r="H917" s="4"/>
      <c r="I917" s="213"/>
      <c r="J917" s="209"/>
      <c r="K917" s="91"/>
      <c r="L917" s="189">
        <v>2</v>
      </c>
      <c r="M917" s="215">
        <v>0.4</v>
      </c>
      <c r="N917" s="423">
        <v>2</v>
      </c>
    </row>
    <row r="918" spans="1:14" ht="12.75">
      <c r="A918" s="820">
        <v>692</v>
      </c>
      <c r="B918" s="867">
        <v>5162</v>
      </c>
      <c r="C918" s="867">
        <v>5311</v>
      </c>
      <c r="D918" s="108"/>
      <c r="E918" s="119" t="s">
        <v>515</v>
      </c>
      <c r="G918" s="9"/>
      <c r="H918" s="4"/>
      <c r="I918" s="213"/>
      <c r="J918" s="209"/>
      <c r="K918" s="91"/>
      <c r="L918" s="189">
        <v>0</v>
      </c>
      <c r="M918" s="215">
        <v>8.5</v>
      </c>
      <c r="N918" s="423">
        <v>9</v>
      </c>
    </row>
    <row r="919" spans="1:14" ht="12.75">
      <c r="A919" s="867">
        <v>692</v>
      </c>
      <c r="B919" s="867">
        <v>5166</v>
      </c>
      <c r="C919" s="867">
        <v>5311</v>
      </c>
      <c r="D919" s="108"/>
      <c r="E919" s="73" t="s">
        <v>860</v>
      </c>
      <c r="G919" s="9"/>
      <c r="H919" s="4"/>
      <c r="I919" s="213"/>
      <c r="J919" s="209"/>
      <c r="K919" s="91"/>
      <c r="L919" s="189">
        <v>0</v>
      </c>
      <c r="M919" s="215">
        <v>4.6</v>
      </c>
      <c r="N919" s="423">
        <v>5</v>
      </c>
    </row>
    <row r="920" spans="1:14" ht="12.75">
      <c r="A920" s="820">
        <v>692</v>
      </c>
      <c r="B920" s="820">
        <v>5169</v>
      </c>
      <c r="C920" s="820">
        <v>5311</v>
      </c>
      <c r="D920" s="70"/>
      <c r="E920" s="73" t="s">
        <v>194</v>
      </c>
      <c r="G920" s="9"/>
      <c r="H920" s="4"/>
      <c r="I920" s="213"/>
      <c r="J920" s="209"/>
      <c r="K920" s="91"/>
      <c r="L920" s="189">
        <v>0</v>
      </c>
      <c r="M920" s="215">
        <v>30.7</v>
      </c>
      <c r="N920" s="423">
        <v>50</v>
      </c>
    </row>
    <row r="921" spans="1:14" ht="12.75">
      <c r="A921" s="867">
        <v>692</v>
      </c>
      <c r="B921" s="867">
        <v>5179</v>
      </c>
      <c r="C921" s="867">
        <v>5311</v>
      </c>
      <c r="D921" s="108"/>
      <c r="E921" s="73" t="s">
        <v>164</v>
      </c>
      <c r="G921" s="9"/>
      <c r="H921" s="4"/>
      <c r="I921" s="213"/>
      <c r="J921" s="209"/>
      <c r="K921" s="91"/>
      <c r="L921" s="189">
        <v>0</v>
      </c>
      <c r="M921" s="215">
        <v>24.2</v>
      </c>
      <c r="N921" s="423">
        <v>60</v>
      </c>
    </row>
    <row r="922" spans="1:14" ht="12.75">
      <c r="A922" s="822">
        <v>692</v>
      </c>
      <c r="B922" s="79"/>
      <c r="C922" s="79"/>
      <c r="D922" s="121"/>
      <c r="E922" s="71" t="s">
        <v>861</v>
      </c>
      <c r="F922" s="81"/>
      <c r="G922" s="9"/>
      <c r="H922" s="4"/>
      <c r="I922" s="213"/>
      <c r="J922" s="209"/>
      <c r="K922" s="91"/>
      <c r="L922" s="187">
        <f>SUM(L912:L921)</f>
        <v>262</v>
      </c>
      <c r="M922" s="217">
        <f>SUM(M912:M921)</f>
        <v>283.9</v>
      </c>
      <c r="N922" s="421">
        <f>SUM(N912:N921)</f>
        <v>386</v>
      </c>
    </row>
    <row r="923" spans="1:14" ht="2.25" customHeight="1">
      <c r="A923" s="72"/>
      <c r="B923" s="72"/>
      <c r="C923" s="72"/>
      <c r="D923" s="70"/>
      <c r="E923" s="73"/>
      <c r="G923" s="9"/>
      <c r="H923" s="4"/>
      <c r="I923" s="213"/>
      <c r="J923" s="209"/>
      <c r="K923" s="91"/>
      <c r="L923" s="189"/>
      <c r="M923" s="215"/>
      <c r="N923" s="423"/>
    </row>
    <row r="924" spans="1:14" ht="12.75">
      <c r="A924" s="820">
        <v>693</v>
      </c>
      <c r="B924" s="820">
        <v>5167</v>
      </c>
      <c r="C924" s="820">
        <v>5311</v>
      </c>
      <c r="D924" s="70"/>
      <c r="E924" s="73" t="s">
        <v>276</v>
      </c>
      <c r="G924" s="9"/>
      <c r="H924" s="4"/>
      <c r="I924" s="213"/>
      <c r="J924" s="209"/>
      <c r="K924" s="91"/>
      <c r="L924" s="189">
        <v>60</v>
      </c>
      <c r="M924" s="215">
        <v>44.2</v>
      </c>
      <c r="N924" s="423">
        <v>60</v>
      </c>
    </row>
    <row r="925" spans="1:14" ht="12.75">
      <c r="A925" s="820">
        <v>693</v>
      </c>
      <c r="B925" s="820">
        <v>5169</v>
      </c>
      <c r="C925" s="820">
        <v>5311</v>
      </c>
      <c r="D925" s="70"/>
      <c r="E925" s="73" t="s">
        <v>194</v>
      </c>
      <c r="G925" s="9"/>
      <c r="H925" s="4"/>
      <c r="I925" s="213"/>
      <c r="J925" s="209"/>
      <c r="K925" s="91"/>
      <c r="L925" s="189">
        <v>30</v>
      </c>
      <c r="M925" s="215">
        <v>0</v>
      </c>
      <c r="N925" s="423">
        <v>0</v>
      </c>
    </row>
    <row r="926" spans="1:14" ht="12.75">
      <c r="A926" s="820">
        <v>693</v>
      </c>
      <c r="B926" s="820">
        <v>5173</v>
      </c>
      <c r="C926" s="820">
        <v>5311</v>
      </c>
      <c r="D926" s="70"/>
      <c r="E926" s="73" t="s">
        <v>145</v>
      </c>
      <c r="G926" s="9"/>
      <c r="H926" s="4"/>
      <c r="I926" s="213"/>
      <c r="J926" s="209"/>
      <c r="K926" s="91"/>
      <c r="L926" s="189">
        <v>0</v>
      </c>
      <c r="M926" s="215">
        <v>0</v>
      </c>
      <c r="N926" s="423">
        <v>10</v>
      </c>
    </row>
    <row r="927" spans="1:14" ht="12.75">
      <c r="A927" s="822">
        <v>693</v>
      </c>
      <c r="B927" s="79"/>
      <c r="C927" s="79"/>
      <c r="D927" s="121"/>
      <c r="E927" s="71" t="s">
        <v>277</v>
      </c>
      <c r="F927" s="62"/>
      <c r="G927" s="9"/>
      <c r="H927" s="4"/>
      <c r="I927" s="213"/>
      <c r="J927" s="209"/>
      <c r="K927" s="91"/>
      <c r="L927" s="187">
        <f>SUM(L924:L926)</f>
        <v>90</v>
      </c>
      <c r="M927" s="217">
        <f>SUM(M924:M926)</f>
        <v>44.2</v>
      </c>
      <c r="N927" s="421">
        <f>SUM(N924:N926)</f>
        <v>70</v>
      </c>
    </row>
    <row r="928" spans="1:14" ht="3.75" customHeight="1">
      <c r="A928" s="79"/>
      <c r="B928" s="79"/>
      <c r="C928" s="79"/>
      <c r="D928" s="121"/>
      <c r="E928" s="71"/>
      <c r="F928" s="62"/>
      <c r="G928" s="9"/>
      <c r="H928" s="4"/>
      <c r="I928" s="213"/>
      <c r="J928" s="209"/>
      <c r="K928" s="91"/>
      <c r="L928" s="187"/>
      <c r="M928" s="217"/>
      <c r="N928" s="421"/>
    </row>
    <row r="929" spans="1:14" ht="12.75">
      <c r="A929" s="822">
        <v>694</v>
      </c>
      <c r="B929" s="867">
        <v>5173</v>
      </c>
      <c r="C929" s="867">
        <v>5311</v>
      </c>
      <c r="D929" s="108"/>
      <c r="E929" s="71" t="s">
        <v>145</v>
      </c>
      <c r="F929" s="62"/>
      <c r="G929" s="9"/>
      <c r="H929" s="4"/>
      <c r="I929" s="213"/>
      <c r="J929" s="209"/>
      <c r="K929" s="91"/>
      <c r="L929" s="187">
        <v>10</v>
      </c>
      <c r="M929" s="217">
        <v>0</v>
      </c>
      <c r="N929" s="421">
        <v>0</v>
      </c>
    </row>
    <row r="930" spans="1:14" ht="12.75">
      <c r="A930" s="822">
        <v>695</v>
      </c>
      <c r="B930" s="867">
        <v>5137</v>
      </c>
      <c r="C930" s="867">
        <v>5311</v>
      </c>
      <c r="D930" s="108"/>
      <c r="E930" s="117" t="s">
        <v>791</v>
      </c>
      <c r="F930" s="62"/>
      <c r="G930" s="9"/>
      <c r="H930" s="4"/>
      <c r="I930" s="213"/>
      <c r="J930" s="209"/>
      <c r="K930" s="91"/>
      <c r="L930" s="187">
        <v>33</v>
      </c>
      <c r="M930" s="217">
        <v>4.33</v>
      </c>
      <c r="N930" s="421">
        <v>20</v>
      </c>
    </row>
    <row r="931" spans="2:14" ht="3.75" customHeight="1">
      <c r="B931" s="34"/>
      <c r="C931" s="34"/>
      <c r="I931" s="90"/>
      <c r="J931" s="207"/>
      <c r="K931" s="227"/>
      <c r="L931" s="90"/>
      <c r="M931" s="207"/>
      <c r="N931" s="427"/>
    </row>
    <row r="932" spans="1:14" ht="12.75">
      <c r="A932" s="867">
        <v>696</v>
      </c>
      <c r="B932" s="867">
        <v>5169</v>
      </c>
      <c r="C932" s="867">
        <v>5311</v>
      </c>
      <c r="D932" s="108"/>
      <c r="E932" s="462" t="s">
        <v>433</v>
      </c>
      <c r="F932" s="14"/>
      <c r="G932" s="9"/>
      <c r="H932" s="4"/>
      <c r="I932" s="213"/>
      <c r="J932" s="209"/>
      <c r="K932" s="91"/>
      <c r="L932" s="189">
        <v>21</v>
      </c>
      <c r="M932" s="215">
        <v>0</v>
      </c>
      <c r="N932" s="423">
        <v>0</v>
      </c>
    </row>
    <row r="933" spans="1:14" ht="12.75">
      <c r="A933" s="867">
        <v>696</v>
      </c>
      <c r="B933" s="867">
        <v>5162</v>
      </c>
      <c r="C933" s="867">
        <v>5311</v>
      </c>
      <c r="D933" s="108"/>
      <c r="E933" s="462" t="s">
        <v>515</v>
      </c>
      <c r="F933" s="14"/>
      <c r="G933" s="9"/>
      <c r="H933" s="4"/>
      <c r="I933" s="213"/>
      <c r="J933" s="209"/>
      <c r="K933" s="91"/>
      <c r="L933" s="189">
        <v>9</v>
      </c>
      <c r="M933" s="215">
        <v>0</v>
      </c>
      <c r="N933" s="423">
        <v>0</v>
      </c>
    </row>
    <row r="934" spans="1:14" ht="12.75">
      <c r="A934" s="867">
        <v>696</v>
      </c>
      <c r="B934" s="867">
        <v>5166</v>
      </c>
      <c r="C934" s="867">
        <v>5311</v>
      </c>
      <c r="D934" s="108"/>
      <c r="E934" s="73" t="s">
        <v>408</v>
      </c>
      <c r="F934" s="14"/>
      <c r="G934" s="9"/>
      <c r="H934" s="4"/>
      <c r="I934" s="213"/>
      <c r="J934" s="209"/>
      <c r="K934" s="91"/>
      <c r="L934" s="189">
        <v>10</v>
      </c>
      <c r="M934" s="215">
        <v>0</v>
      </c>
      <c r="N934" s="423">
        <v>0</v>
      </c>
    </row>
    <row r="935" spans="1:14" ht="12.75">
      <c r="A935" s="867">
        <v>696</v>
      </c>
      <c r="B935" s="867">
        <v>5163</v>
      </c>
      <c r="C935" s="867">
        <v>5311</v>
      </c>
      <c r="D935" s="108"/>
      <c r="E935" s="73" t="s">
        <v>409</v>
      </c>
      <c r="F935" s="14"/>
      <c r="G935" s="9"/>
      <c r="H935" s="4"/>
      <c r="I935" s="213"/>
      <c r="J935" s="209"/>
      <c r="K935" s="91"/>
      <c r="L935" s="189">
        <v>35</v>
      </c>
      <c r="M935" s="215">
        <v>0</v>
      </c>
      <c r="N935" s="423">
        <v>0</v>
      </c>
    </row>
    <row r="936" spans="1:14" ht="12.75">
      <c r="A936" s="822">
        <v>696</v>
      </c>
      <c r="B936" s="111"/>
      <c r="C936" s="111"/>
      <c r="D936" s="108"/>
      <c r="E936" s="71" t="s">
        <v>410</v>
      </c>
      <c r="F936" s="171"/>
      <c r="G936" s="9"/>
      <c r="H936" s="4"/>
      <c r="I936" s="213"/>
      <c r="J936" s="209"/>
      <c r="K936" s="91"/>
      <c r="L936" s="187">
        <f>SUM(L932:L935)</f>
        <v>75</v>
      </c>
      <c r="M936" s="217">
        <f>SUM(M932:M935)</f>
        <v>0</v>
      </c>
      <c r="N936" s="421">
        <f>SUM(N932:N935)</f>
        <v>0</v>
      </c>
    </row>
    <row r="937" spans="1:14" ht="3" customHeight="1" thickBot="1">
      <c r="A937" s="107"/>
      <c r="B937" s="184"/>
      <c r="C937" s="184"/>
      <c r="D937" s="106"/>
      <c r="E937" s="17"/>
      <c r="F937" s="14"/>
      <c r="G937" s="9"/>
      <c r="H937" s="4"/>
      <c r="I937" s="213"/>
      <c r="J937" s="209"/>
      <c r="K937" s="91"/>
      <c r="L937" s="241"/>
      <c r="M937" s="242"/>
      <c r="N937" s="291"/>
    </row>
    <row r="938" spans="1:14" ht="13.5" thickBot="1">
      <c r="A938" s="107"/>
      <c r="B938" s="106"/>
      <c r="C938" s="106"/>
      <c r="D938" s="106"/>
      <c r="E938" s="100" t="s">
        <v>284</v>
      </c>
      <c r="F938" s="90"/>
      <c r="G938" s="91"/>
      <c r="H938" s="4"/>
      <c r="I938" s="213"/>
      <c r="J938" s="209"/>
      <c r="K938" s="91"/>
      <c r="L938" s="218">
        <f>L936+L930+L929+L927+L922+L910</f>
        <v>10529</v>
      </c>
      <c r="M938" s="219">
        <f>SUM(M936+M930+M929+M927+M922+M910)</f>
        <v>7588.23</v>
      </c>
      <c r="N938" s="218">
        <f>SUM(N936+N930+N929+N927+N922+N910)</f>
        <v>10498</v>
      </c>
    </row>
    <row r="939" spans="1:14" ht="3.75" customHeight="1" thickBot="1">
      <c r="A939" s="5"/>
      <c r="B939" s="5"/>
      <c r="C939" s="5"/>
      <c r="D939" s="5"/>
      <c r="E939" s="38"/>
      <c r="I939" s="90"/>
      <c r="J939" s="207"/>
      <c r="K939" s="227"/>
      <c r="L939" s="90"/>
      <c r="M939" s="207"/>
      <c r="N939" s="227"/>
    </row>
    <row r="940" spans="1:14" ht="13.5" thickBot="1">
      <c r="A940" s="34"/>
      <c r="B940" s="34"/>
      <c r="C940" s="34"/>
      <c r="D940" s="34"/>
      <c r="E940" s="43" t="s">
        <v>862</v>
      </c>
      <c r="G940" s="10"/>
      <c r="I940" s="90"/>
      <c r="J940" s="207"/>
      <c r="K940" s="227"/>
      <c r="L940" s="90"/>
      <c r="M940" s="207"/>
      <c r="N940" s="227"/>
    </row>
    <row r="941" spans="1:14" ht="12.75">
      <c r="A941" s="30">
        <v>698</v>
      </c>
      <c r="B941" s="33">
        <v>5156</v>
      </c>
      <c r="C941" s="33">
        <v>5311</v>
      </c>
      <c r="D941" s="33"/>
      <c r="E941" s="69" t="s">
        <v>238</v>
      </c>
      <c r="G941" s="10"/>
      <c r="H941" s="27"/>
      <c r="I941" s="213"/>
      <c r="J941" s="209"/>
      <c r="K941" s="91"/>
      <c r="L941" s="235">
        <v>340</v>
      </c>
      <c r="M941" s="220">
        <v>269.7</v>
      </c>
      <c r="N941" s="424">
        <v>350</v>
      </c>
    </row>
    <row r="942" spans="1:14" ht="12.75">
      <c r="A942" s="30">
        <v>698</v>
      </c>
      <c r="B942" s="820">
        <v>5163</v>
      </c>
      <c r="C942" s="820">
        <v>5311</v>
      </c>
      <c r="D942" s="108"/>
      <c r="E942" s="73" t="s">
        <v>409</v>
      </c>
      <c r="G942" s="10"/>
      <c r="H942" s="27"/>
      <c r="I942" s="213"/>
      <c r="J942" s="209"/>
      <c r="K942" s="91"/>
      <c r="L942" s="189">
        <v>0</v>
      </c>
      <c r="M942" s="215">
        <v>32.4</v>
      </c>
      <c r="N942" s="423">
        <v>33</v>
      </c>
    </row>
    <row r="943" spans="1:14" ht="12.75">
      <c r="A943" s="30">
        <v>698</v>
      </c>
      <c r="B943" s="33">
        <v>5169</v>
      </c>
      <c r="C943" s="33">
        <v>5311</v>
      </c>
      <c r="D943" s="33"/>
      <c r="E943" s="462" t="s">
        <v>941</v>
      </c>
      <c r="G943" s="10"/>
      <c r="H943" s="27"/>
      <c r="I943" s="213"/>
      <c r="J943" s="209"/>
      <c r="K943" s="91"/>
      <c r="L943" s="189">
        <v>30</v>
      </c>
      <c r="M943" s="215">
        <v>30.6</v>
      </c>
      <c r="N943" s="423">
        <v>40</v>
      </c>
    </row>
    <row r="944" spans="1:14" ht="12.75">
      <c r="A944" s="30">
        <v>698</v>
      </c>
      <c r="B944" s="33">
        <v>5171</v>
      </c>
      <c r="C944" s="33">
        <v>5311</v>
      </c>
      <c r="D944" s="33"/>
      <c r="E944" s="73" t="s">
        <v>674</v>
      </c>
      <c r="G944" s="10"/>
      <c r="H944" s="27"/>
      <c r="I944" s="213"/>
      <c r="J944" s="209"/>
      <c r="K944" s="91"/>
      <c r="L944" s="189">
        <v>70</v>
      </c>
      <c r="M944" s="215">
        <v>26.8</v>
      </c>
      <c r="N944" s="423">
        <v>60</v>
      </c>
    </row>
    <row r="945" spans="1:14" ht="12.75">
      <c r="A945" s="30">
        <v>701</v>
      </c>
      <c r="B945" s="33">
        <v>5179</v>
      </c>
      <c r="C945" s="33">
        <v>5311</v>
      </c>
      <c r="D945" s="33"/>
      <c r="E945" s="73" t="s">
        <v>887</v>
      </c>
      <c r="G945" s="10"/>
      <c r="H945" s="27"/>
      <c r="I945" s="213"/>
      <c r="J945" s="209"/>
      <c r="K945" s="91"/>
      <c r="L945" s="189">
        <v>40</v>
      </c>
      <c r="M945" s="215">
        <v>0</v>
      </c>
      <c r="N945" s="423">
        <v>0</v>
      </c>
    </row>
    <row r="946" spans="1:14" ht="12.75">
      <c r="A946" s="30">
        <v>701</v>
      </c>
      <c r="B946" s="33">
        <v>5139</v>
      </c>
      <c r="C946" s="33">
        <v>5311</v>
      </c>
      <c r="D946" s="33"/>
      <c r="E946" s="73" t="s">
        <v>144</v>
      </c>
      <c r="G946" s="10"/>
      <c r="H946" s="27"/>
      <c r="I946" s="213"/>
      <c r="J946" s="209"/>
      <c r="K946" s="91"/>
      <c r="L946" s="189">
        <v>50</v>
      </c>
      <c r="M946" s="215">
        <v>0</v>
      </c>
      <c r="N946" s="423">
        <v>0</v>
      </c>
    </row>
    <row r="947" spans="1:14" ht="12.75">
      <c r="A947" s="97">
        <v>698</v>
      </c>
      <c r="B947" s="111"/>
      <c r="C947" s="111"/>
      <c r="D947" s="108"/>
      <c r="E947" s="71" t="s">
        <v>863</v>
      </c>
      <c r="G947" s="10"/>
      <c r="H947" s="27"/>
      <c r="I947" s="213"/>
      <c r="J947" s="209"/>
      <c r="K947" s="91"/>
      <c r="L947" s="216">
        <f>SUM(L941:L946)</f>
        <v>530</v>
      </c>
      <c r="M947" s="217">
        <f>SUM(M941:M946)</f>
        <v>359.5</v>
      </c>
      <c r="N947" s="421">
        <f>SUM(N941:N946)</f>
        <v>483</v>
      </c>
    </row>
    <row r="948" spans="1:14" ht="12.75">
      <c r="A948" s="82">
        <v>699</v>
      </c>
      <c r="B948" s="33">
        <v>5137</v>
      </c>
      <c r="C948" s="33">
        <v>5311</v>
      </c>
      <c r="D948" s="33"/>
      <c r="E948" s="71" t="s">
        <v>888</v>
      </c>
      <c r="G948" s="10"/>
      <c r="H948" s="27"/>
      <c r="I948" s="213"/>
      <c r="J948" s="209"/>
      <c r="K948" s="91"/>
      <c r="L948" s="187">
        <v>30</v>
      </c>
      <c r="M948" s="217">
        <v>0</v>
      </c>
      <c r="N948" s="421">
        <v>30</v>
      </c>
    </row>
    <row r="949" spans="1:14" ht="12.75">
      <c r="A949" s="82">
        <v>702</v>
      </c>
      <c r="B949" s="33">
        <v>1346</v>
      </c>
      <c r="C949" s="33"/>
      <c r="D949" s="33"/>
      <c r="E949" s="188" t="s">
        <v>463</v>
      </c>
      <c r="G949" s="12"/>
      <c r="I949" s="187">
        <v>700</v>
      </c>
      <c r="J949" s="217">
        <v>603.9</v>
      </c>
      <c r="K949" s="421">
        <v>700</v>
      </c>
      <c r="L949" s="90"/>
      <c r="M949" s="207"/>
      <c r="N949" s="227"/>
    </row>
    <row r="950" spans="1:14" ht="12.75">
      <c r="A950" s="82">
        <v>703</v>
      </c>
      <c r="B950" s="33">
        <v>2210</v>
      </c>
      <c r="C950" s="33">
        <v>5311</v>
      </c>
      <c r="D950" s="33"/>
      <c r="E950" s="71" t="s">
        <v>210</v>
      </c>
      <c r="G950" s="12"/>
      <c r="I950" s="216">
        <v>1300</v>
      </c>
      <c r="J950" s="217">
        <v>1145.1</v>
      </c>
      <c r="K950" s="421">
        <v>1300</v>
      </c>
      <c r="L950" s="90"/>
      <c r="M950" s="207"/>
      <c r="N950" s="227"/>
    </row>
    <row r="951" spans="1:14" ht="12.75">
      <c r="A951" s="82">
        <v>703</v>
      </c>
      <c r="B951" s="33">
        <v>2324</v>
      </c>
      <c r="C951" s="33">
        <v>5311</v>
      </c>
      <c r="D951" s="33"/>
      <c r="E951" s="98" t="s">
        <v>539</v>
      </c>
      <c r="G951" s="13"/>
      <c r="I951" s="246">
        <v>0</v>
      </c>
      <c r="J951" s="247">
        <v>3.1</v>
      </c>
      <c r="K951" s="430">
        <v>2</v>
      </c>
      <c r="L951" s="90"/>
      <c r="M951" s="207"/>
      <c r="N951" s="227"/>
    </row>
    <row r="952" spans="1:14" ht="13.5" thickBot="1">
      <c r="A952" s="82">
        <v>704</v>
      </c>
      <c r="B952" s="33">
        <v>2111</v>
      </c>
      <c r="C952" s="33">
        <v>5311</v>
      </c>
      <c r="D952" s="33"/>
      <c r="E952" s="254" t="s">
        <v>493</v>
      </c>
      <c r="G952" s="13"/>
      <c r="I952" s="254">
        <v>230</v>
      </c>
      <c r="J952" s="247">
        <v>60.8</v>
      </c>
      <c r="K952" s="430">
        <v>230</v>
      </c>
      <c r="L952" s="90"/>
      <c r="M952" s="207"/>
      <c r="N952" s="227"/>
    </row>
    <row r="953" spans="1:14" ht="13.5" thickBot="1">
      <c r="A953" s="5"/>
      <c r="B953" s="5"/>
      <c r="C953" s="5"/>
      <c r="D953" s="5"/>
      <c r="E953" s="43" t="s">
        <v>146</v>
      </c>
      <c r="F953" s="48"/>
      <c r="G953" s="140"/>
      <c r="H953" s="59">
        <f>SUM(H941:H952)</f>
        <v>0</v>
      </c>
      <c r="I953" s="218">
        <f>SUM(I949:I952)</f>
        <v>2230</v>
      </c>
      <c r="J953" s="219">
        <f>SUM(J949:J952)</f>
        <v>1812.8999999999999</v>
      </c>
      <c r="K953" s="218">
        <f>SUM(K949:K952)</f>
        <v>2232</v>
      </c>
      <c r="L953" s="223">
        <f>SUM(L948+L947)</f>
        <v>560</v>
      </c>
      <c r="M953" s="219">
        <f>SUM(M948+M947)</f>
        <v>359.5</v>
      </c>
      <c r="N953" s="218">
        <f>SUM(N948+N947)</f>
        <v>513</v>
      </c>
    </row>
    <row r="954" spans="1:14" ht="13.5" thickBot="1">
      <c r="A954" s="6"/>
      <c r="B954" s="6"/>
      <c r="C954" s="6"/>
      <c r="D954" s="6"/>
      <c r="E954" s="26" t="s">
        <v>239</v>
      </c>
      <c r="F954" s="122"/>
      <c r="G954" s="105"/>
      <c r="H954" s="104">
        <f>SUM(H953)</f>
        <v>0</v>
      </c>
      <c r="I954" s="231">
        <f>SUM(I953)</f>
        <v>2230</v>
      </c>
      <c r="J954" s="232">
        <f>SUM(J953)</f>
        <v>1812.8999999999999</v>
      </c>
      <c r="K954" s="231">
        <f>SUM(K953)</f>
        <v>2232</v>
      </c>
      <c r="L954" s="233">
        <f>L953+L938</f>
        <v>11089</v>
      </c>
      <c r="M954" s="234">
        <f>SUM(M953+M938)</f>
        <v>7947.73</v>
      </c>
      <c r="N954" s="233">
        <f>SUM(N953+N938)</f>
        <v>11011</v>
      </c>
    </row>
    <row r="955" spans="1:14" ht="3.75" customHeight="1" thickBot="1">
      <c r="A955" s="6"/>
      <c r="B955" s="6"/>
      <c r="C955" s="6"/>
      <c r="D955" s="6"/>
      <c r="E955" s="17"/>
      <c r="F955" s="2"/>
      <c r="G955" s="15"/>
      <c r="H955" s="2"/>
      <c r="I955" s="225"/>
      <c r="J955" s="226"/>
      <c r="K955" s="130"/>
      <c r="L955" s="90"/>
      <c r="M955" s="207"/>
      <c r="N955" s="227"/>
    </row>
    <row r="956" spans="1:14" ht="13.5" thickBot="1">
      <c r="A956" s="7">
        <v>14</v>
      </c>
      <c r="B956" s="66"/>
      <c r="C956" s="66"/>
      <c r="D956" s="66"/>
      <c r="E956" s="24" t="s">
        <v>240</v>
      </c>
      <c r="G956" s="10"/>
      <c r="I956" s="90"/>
      <c r="J956" s="207"/>
      <c r="K956" s="227"/>
      <c r="L956" s="90"/>
      <c r="M956" s="207"/>
      <c r="N956" s="227"/>
    </row>
    <row r="957" spans="1:14" ht="12.75">
      <c r="A957" s="33"/>
      <c r="B957" s="33"/>
      <c r="C957" s="33"/>
      <c r="D957" s="33"/>
      <c r="E957" s="11" t="s">
        <v>143</v>
      </c>
      <c r="G957" s="10"/>
      <c r="I957" s="90"/>
      <c r="J957" s="207"/>
      <c r="K957" s="227"/>
      <c r="L957" s="90"/>
      <c r="M957" s="207"/>
      <c r="N957" s="227"/>
    </row>
    <row r="958" spans="1:14" ht="12.75">
      <c r="A958" s="35"/>
      <c r="B958" s="35"/>
      <c r="C958" s="35"/>
      <c r="D958" s="35"/>
      <c r="E958" s="18" t="s">
        <v>241</v>
      </c>
      <c r="G958" s="10"/>
      <c r="I958" s="90"/>
      <c r="J958" s="207"/>
      <c r="K958" s="227"/>
      <c r="L958" s="90"/>
      <c r="M958" s="207"/>
      <c r="N958" s="227"/>
    </row>
    <row r="959" spans="1:14" ht="12.75">
      <c r="A959" s="820" t="s">
        <v>374</v>
      </c>
      <c r="B959" s="820" t="s">
        <v>375</v>
      </c>
      <c r="C959" s="820">
        <v>6112</v>
      </c>
      <c r="D959" s="70"/>
      <c r="E959" s="73" t="s">
        <v>376</v>
      </c>
      <c r="G959" s="9"/>
      <c r="H959" s="4"/>
      <c r="I959" s="213"/>
      <c r="J959" s="209"/>
      <c r="K959" s="91"/>
      <c r="L959" s="189">
        <v>1146</v>
      </c>
      <c r="M959" s="215">
        <v>756.7</v>
      </c>
      <c r="N959" s="423">
        <f>1146*1.045</f>
        <v>1197.57</v>
      </c>
    </row>
    <row r="960" spans="1:14" ht="12.75">
      <c r="A960" s="821">
        <v>721</v>
      </c>
      <c r="B960" s="820">
        <v>5031</v>
      </c>
      <c r="C960" s="820">
        <v>6112</v>
      </c>
      <c r="D960" s="70"/>
      <c r="E960" s="73" t="s">
        <v>266</v>
      </c>
      <c r="G960" s="9"/>
      <c r="H960" s="4"/>
      <c r="I960" s="213"/>
      <c r="J960" s="209"/>
      <c r="K960" s="91"/>
      <c r="L960" s="214">
        <f>L959*0.26</f>
        <v>297.96000000000004</v>
      </c>
      <c r="M960" s="215">
        <v>196.8</v>
      </c>
      <c r="N960" s="423">
        <f>298*1.045</f>
        <v>311.40999999999997</v>
      </c>
    </row>
    <row r="961" spans="1:14" ht="12.75">
      <c r="A961" s="820">
        <v>721</v>
      </c>
      <c r="B961" s="820">
        <v>5032</v>
      </c>
      <c r="C961" s="820">
        <v>6112</v>
      </c>
      <c r="D961" s="70"/>
      <c r="E961" s="73" t="s">
        <v>267</v>
      </c>
      <c r="G961" s="9"/>
      <c r="H961" s="4"/>
      <c r="I961" s="213"/>
      <c r="J961" s="209"/>
      <c r="K961" s="91"/>
      <c r="L961" s="214">
        <f>L959*0.09</f>
        <v>103.14</v>
      </c>
      <c r="M961" s="215">
        <v>68.1</v>
      </c>
      <c r="N961" s="423">
        <f>103*1.045</f>
        <v>107.63499999999999</v>
      </c>
    </row>
    <row r="962" spans="1:14" ht="13.5" thickBot="1">
      <c r="A962" s="822">
        <v>721</v>
      </c>
      <c r="B962" s="79"/>
      <c r="C962" s="79"/>
      <c r="D962" s="121"/>
      <c r="E962" s="71" t="s">
        <v>279</v>
      </c>
      <c r="F962" s="81"/>
      <c r="G962" s="9"/>
      <c r="H962" s="4"/>
      <c r="I962" s="213"/>
      <c r="J962" s="209"/>
      <c r="K962" s="91"/>
      <c r="L962" s="216">
        <f>SUM(L959:L961)</f>
        <v>1547.1000000000001</v>
      </c>
      <c r="M962" s="217">
        <f>SUM(M959:M961)</f>
        <v>1021.6</v>
      </c>
      <c r="N962" s="421">
        <f>SUM(N959:N961)</f>
        <v>1616.615</v>
      </c>
    </row>
    <row r="963" spans="1:14" ht="13.5" thickBot="1">
      <c r="A963" s="6"/>
      <c r="B963" s="6"/>
      <c r="C963" s="6"/>
      <c r="D963" s="6"/>
      <c r="E963" s="26" t="s">
        <v>243</v>
      </c>
      <c r="F963" s="102"/>
      <c r="G963" s="105"/>
      <c r="H963" s="180"/>
      <c r="I963" s="132"/>
      <c r="J963" s="232"/>
      <c r="K963" s="231"/>
      <c r="L963" s="272">
        <f>SUM(L962)</f>
        <v>1547.1000000000001</v>
      </c>
      <c r="M963" s="273">
        <f>SUM(M962)</f>
        <v>1021.6</v>
      </c>
      <c r="N963" s="272">
        <f>SUM(N962)</f>
        <v>1616.615</v>
      </c>
    </row>
    <row r="964" spans="1:14" ht="3" customHeight="1" thickBot="1">
      <c r="A964" s="34"/>
      <c r="B964" s="34"/>
      <c r="C964" s="34"/>
      <c r="D964" s="34"/>
      <c r="G964" s="10"/>
      <c r="I964" s="90"/>
      <c r="J964" s="207"/>
      <c r="K964" s="227"/>
      <c r="L964" s="90"/>
      <c r="M964" s="207"/>
      <c r="N964" s="227"/>
    </row>
    <row r="965" spans="1:14" ht="13.5" thickBot="1">
      <c r="A965" s="7">
        <v>15</v>
      </c>
      <c r="B965" s="66"/>
      <c r="C965" s="66"/>
      <c r="D965" s="66"/>
      <c r="E965" s="24" t="s">
        <v>244</v>
      </c>
      <c r="G965" s="10"/>
      <c r="I965" s="90"/>
      <c r="J965" s="207"/>
      <c r="K965" s="227"/>
      <c r="L965" s="90"/>
      <c r="M965" s="207"/>
      <c r="N965" s="227"/>
    </row>
    <row r="966" spans="1:14" ht="13.5" thickBot="1">
      <c r="A966" s="82">
        <v>728</v>
      </c>
      <c r="B966" s="33">
        <v>5023</v>
      </c>
      <c r="C966" s="33">
        <v>6112</v>
      </c>
      <c r="D966" s="33"/>
      <c r="E966" s="11" t="s">
        <v>245</v>
      </c>
      <c r="F966" s="11"/>
      <c r="G966" s="10"/>
      <c r="H966" s="58"/>
      <c r="I966" s="213"/>
      <c r="J966" s="209"/>
      <c r="K966" s="91"/>
      <c r="L966" s="187">
        <v>215</v>
      </c>
      <c r="M966" s="217">
        <v>186.5</v>
      </c>
      <c r="N966" s="421">
        <v>215</v>
      </c>
    </row>
    <row r="967" spans="1:14" ht="13.5" thickBot="1">
      <c r="A967" s="6"/>
      <c r="B967" s="6"/>
      <c r="C967" s="6"/>
      <c r="D967" s="6"/>
      <c r="E967" s="26" t="s">
        <v>246</v>
      </c>
      <c r="F967" s="102"/>
      <c r="G967" s="105"/>
      <c r="H967" s="180"/>
      <c r="I967" s="132"/>
      <c r="J967" s="232"/>
      <c r="K967" s="231"/>
      <c r="L967" s="276">
        <f>SUM(L966)</f>
        <v>215</v>
      </c>
      <c r="M967" s="273">
        <f>SUM(M966)</f>
        <v>186.5</v>
      </c>
      <c r="N967" s="272">
        <f>SUM(N966)</f>
        <v>215</v>
      </c>
    </row>
    <row r="968" spans="1:14" ht="3" customHeight="1" thickBot="1">
      <c r="A968" s="6"/>
      <c r="B968" s="6"/>
      <c r="C968" s="6"/>
      <c r="D968" s="6"/>
      <c r="E968" s="14"/>
      <c r="I968" s="90"/>
      <c r="J968" s="207"/>
      <c r="K968" s="227"/>
      <c r="L968" s="90"/>
      <c r="M968" s="207"/>
      <c r="N968" s="227"/>
    </row>
    <row r="969" spans="1:14" ht="16.5" thickBot="1">
      <c r="A969" s="34"/>
      <c r="B969" s="34"/>
      <c r="C969" s="34"/>
      <c r="D969" s="34"/>
      <c r="E969" s="28" t="s">
        <v>247</v>
      </c>
      <c r="F969" s="46"/>
      <c r="G969" s="162"/>
      <c r="H969" s="182"/>
      <c r="I969" s="277">
        <f>I967+I963+I954+I902+I894+I851+I647+I563+I555+I467+I386+I319+I252+I64</f>
        <v>292452</v>
      </c>
      <c r="J969" s="346">
        <f>SUM(J967+J963+J954+J902+J894+J851+J647+J563+J555+J467+J386+J319+J252+J64)</f>
        <v>239453.45600000003</v>
      </c>
      <c r="K969" s="415">
        <f>SUM(K967+K963+K954+K902+K894+K851+K647+K563+K555+K467+K386+K319+K252+K64)</f>
        <v>292896</v>
      </c>
      <c r="L969" s="278">
        <f>L967+L963+L954+L902+L894+L851+L647+L563+L555+L467+L386+L319+L252+L64</f>
        <v>290355.1</v>
      </c>
      <c r="M969" s="347">
        <f>SUM(M967+M963+M954+M902+M894+M851+M647+M563+M555+M467+M386+M319+M252+M64)</f>
        <v>224082.92699999997</v>
      </c>
      <c r="N969" s="410">
        <f>SUM(N967+N963+N954+N902+N894+N851+N647+N563+N555+N467+N386+N319+N252+N64)</f>
        <v>282539.0266</v>
      </c>
    </row>
    <row r="970" spans="1:14" ht="12.75">
      <c r="A970" s="34"/>
      <c r="B970" s="34"/>
      <c r="C970" s="34"/>
      <c r="D970" s="34"/>
      <c r="J970" s="201"/>
      <c r="K970" s="201"/>
      <c r="N970" s="201"/>
    </row>
    <row r="971" spans="1:14" ht="12.75">
      <c r="A971" s="49"/>
      <c r="B971" s="49"/>
      <c r="C971" s="49"/>
      <c r="D971" s="49"/>
      <c r="E971" s="2"/>
      <c r="F971" s="2"/>
      <c r="G971" s="2"/>
      <c r="H971" s="2"/>
      <c r="I971" s="2"/>
      <c r="J971" s="202"/>
      <c r="K971" s="202"/>
      <c r="N971" s="202"/>
    </row>
    <row r="972" spans="1:14" ht="12.75">
      <c r="A972" s="49"/>
      <c r="B972" s="49"/>
      <c r="C972" s="49"/>
      <c r="D972" s="49"/>
      <c r="E972" s="2"/>
      <c r="F972" s="2"/>
      <c r="G972" s="2"/>
      <c r="H972" s="2"/>
      <c r="I972" s="2"/>
      <c r="J972" s="202"/>
      <c r="K972" s="202"/>
      <c r="L972" s="10"/>
      <c r="M972" s="10"/>
      <c r="N972" s="202"/>
    </row>
    <row r="973" spans="1:14" ht="12.75">
      <c r="A973" s="49"/>
      <c r="B973" s="49"/>
      <c r="C973" s="49"/>
      <c r="D973" s="49"/>
      <c r="E973" s="2"/>
      <c r="F973" s="2"/>
      <c r="G973" s="2"/>
      <c r="H973" s="2"/>
      <c r="I973" s="2"/>
      <c r="J973" s="202"/>
      <c r="K973" s="202"/>
      <c r="N973" s="202"/>
    </row>
    <row r="974" spans="1:14" ht="12.75">
      <c r="A974" s="49"/>
      <c r="B974" s="49"/>
      <c r="C974" s="49"/>
      <c r="D974" s="49"/>
      <c r="E974" s="2"/>
      <c r="F974" s="2"/>
      <c r="G974" s="2"/>
      <c r="H974" s="2"/>
      <c r="I974" s="2"/>
      <c r="J974" s="202"/>
      <c r="K974" s="202"/>
      <c r="N974" s="202"/>
    </row>
    <row r="975" spans="1:14" ht="12.75">
      <c r="A975" s="49"/>
      <c r="B975" s="49"/>
      <c r="C975" s="49"/>
      <c r="D975" s="49"/>
      <c r="E975" s="2"/>
      <c r="F975" s="2"/>
      <c r="G975" s="2"/>
      <c r="H975" s="2"/>
      <c r="I975" s="2"/>
      <c r="J975" s="202"/>
      <c r="K975" s="202"/>
      <c r="N975" s="202"/>
    </row>
    <row r="976" spans="1:14" ht="12.75">
      <c r="A976" s="49"/>
      <c r="B976" s="49"/>
      <c r="C976" s="49"/>
      <c r="D976" s="49"/>
      <c r="E976" s="2"/>
      <c r="F976" s="2"/>
      <c r="G976" s="2"/>
      <c r="H976" s="2"/>
      <c r="I976" s="2"/>
      <c r="J976" s="202"/>
      <c r="K976" s="202"/>
      <c r="N976" s="202"/>
    </row>
    <row r="977" spans="1:14" ht="12.75">
      <c r="A977" s="49"/>
      <c r="B977" s="49"/>
      <c r="C977" s="49"/>
      <c r="D977" s="49"/>
      <c r="E977" s="2"/>
      <c r="F977" s="2"/>
      <c r="G977" s="2"/>
      <c r="H977" s="2"/>
      <c r="I977" s="2"/>
      <c r="J977" s="202"/>
      <c r="K977" s="202"/>
      <c r="N977" s="202"/>
    </row>
    <row r="978" spans="1:14" ht="12.75">
      <c r="A978" s="49"/>
      <c r="B978" s="49"/>
      <c r="C978" s="49"/>
      <c r="D978" s="49"/>
      <c r="E978" s="2"/>
      <c r="F978" s="2"/>
      <c r="G978" s="2"/>
      <c r="H978" s="2"/>
      <c r="I978" s="2"/>
      <c r="J978" s="202"/>
      <c r="K978" s="202"/>
      <c r="N978" s="202"/>
    </row>
    <row r="979" spans="1:14" ht="12.75">
      <c r="A979" s="49"/>
      <c r="B979" s="49"/>
      <c r="C979" s="49"/>
      <c r="D979" s="49"/>
      <c r="E979" s="2"/>
      <c r="F979" s="2"/>
      <c r="G979" s="2"/>
      <c r="H979" s="2"/>
      <c r="I979" s="2"/>
      <c r="J979" s="202"/>
      <c r="K979" s="202"/>
      <c r="N979" s="202"/>
    </row>
    <row r="980" spans="1:14" ht="12.75">
      <c r="A980" s="49"/>
      <c r="B980" s="49"/>
      <c r="C980" s="49"/>
      <c r="D980" s="49"/>
      <c r="E980" s="2"/>
      <c r="F980" s="2"/>
      <c r="G980" s="2"/>
      <c r="H980" s="2"/>
      <c r="I980" s="2"/>
      <c r="J980" s="202"/>
      <c r="K980" s="202"/>
      <c r="N980" s="202"/>
    </row>
    <row r="981" spans="1:14" ht="12.75">
      <c r="A981" s="49"/>
      <c r="B981" s="49"/>
      <c r="C981" s="49"/>
      <c r="D981" s="49"/>
      <c r="E981" s="2"/>
      <c r="F981" s="2"/>
      <c r="G981" s="2"/>
      <c r="H981" s="2"/>
      <c r="I981" s="2"/>
      <c r="J981" s="202"/>
      <c r="K981" s="202"/>
      <c r="N981" s="202"/>
    </row>
    <row r="982" spans="1:14" ht="12.75">
      <c r="A982" s="49"/>
      <c r="B982" s="49"/>
      <c r="C982" s="49"/>
      <c r="D982" s="49"/>
      <c r="E982" s="2"/>
      <c r="F982" s="2"/>
      <c r="G982" s="2"/>
      <c r="H982" s="2"/>
      <c r="I982" s="2"/>
      <c r="J982" s="202"/>
      <c r="K982" s="202"/>
      <c r="N982" s="202"/>
    </row>
    <row r="983" spans="1:14" ht="15">
      <c r="A983" s="49"/>
      <c r="B983" s="49"/>
      <c r="C983" s="49"/>
      <c r="D983" s="49"/>
      <c r="E983" s="51"/>
      <c r="F983" s="2"/>
      <c r="G983" s="2"/>
      <c r="H983" s="2"/>
      <c r="I983" s="2"/>
      <c r="J983" s="202"/>
      <c r="K983" s="202"/>
      <c r="N983" s="202"/>
    </row>
    <row r="984" spans="1:14" ht="12.75">
      <c r="A984" s="49"/>
      <c r="B984" s="49"/>
      <c r="C984" s="49"/>
      <c r="D984" s="49"/>
      <c r="E984" s="2"/>
      <c r="F984" s="2"/>
      <c r="G984" s="2"/>
      <c r="H984" s="2"/>
      <c r="I984" s="2"/>
      <c r="J984" s="202"/>
      <c r="K984" s="202"/>
      <c r="N984" s="202"/>
    </row>
    <row r="985" spans="1:14" ht="15">
      <c r="A985" s="49"/>
      <c r="B985" s="49"/>
      <c r="C985" s="49"/>
      <c r="D985" s="49"/>
      <c r="E985" s="52"/>
      <c r="F985" s="2"/>
      <c r="G985" s="2"/>
      <c r="H985" s="2"/>
      <c r="I985" s="2"/>
      <c r="J985" s="202"/>
      <c r="K985" s="202"/>
      <c r="N985" s="202"/>
    </row>
    <row r="986" spans="1:14" ht="12.75">
      <c r="A986" s="49"/>
      <c r="B986" s="49"/>
      <c r="C986" s="49"/>
      <c r="D986" s="49"/>
      <c r="E986" s="2"/>
      <c r="F986" s="2"/>
      <c r="G986" s="2"/>
      <c r="H986" s="2"/>
      <c r="I986" s="2"/>
      <c r="J986" s="202"/>
      <c r="K986" s="202"/>
      <c r="N986" s="202"/>
    </row>
    <row r="987" spans="1:14" ht="12.75">
      <c r="A987" s="49"/>
      <c r="B987" s="49"/>
      <c r="C987" s="49"/>
      <c r="D987" s="49"/>
      <c r="E987" s="2"/>
      <c r="F987" s="2"/>
      <c r="G987" s="2"/>
      <c r="H987" s="2"/>
      <c r="I987" s="2"/>
      <c r="J987" s="202"/>
      <c r="K987" s="202"/>
      <c r="N987" s="202"/>
    </row>
    <row r="988" spans="1:14" ht="12.75">
      <c r="A988" s="49"/>
      <c r="B988" s="49"/>
      <c r="C988" s="49"/>
      <c r="D988" s="49"/>
      <c r="E988" s="2"/>
      <c r="F988" s="2"/>
      <c r="G988" s="2"/>
      <c r="H988" s="2"/>
      <c r="I988" s="2"/>
      <c r="J988" s="202"/>
      <c r="K988" s="202"/>
      <c r="N988" s="202"/>
    </row>
    <row r="989" spans="1:14" ht="12.75">
      <c r="A989" s="49"/>
      <c r="B989" s="49"/>
      <c r="C989" s="49"/>
      <c r="D989" s="49"/>
      <c r="E989" s="2"/>
      <c r="F989" s="2"/>
      <c r="G989" s="2"/>
      <c r="H989" s="2"/>
      <c r="I989" s="2"/>
      <c r="J989" s="202"/>
      <c r="K989" s="202"/>
      <c r="N989" s="202"/>
    </row>
    <row r="990" spans="1:14" ht="12.75">
      <c r="A990" s="49"/>
      <c r="B990" s="49"/>
      <c r="C990" s="49"/>
      <c r="D990" s="49"/>
      <c r="E990" s="2"/>
      <c r="F990" s="2"/>
      <c r="G990" s="2"/>
      <c r="H990" s="2"/>
      <c r="I990" s="2"/>
      <c r="J990" s="202"/>
      <c r="K990" s="202"/>
      <c r="N990" s="202"/>
    </row>
    <row r="991" spans="1:14" ht="12.75">
      <c r="A991" s="49"/>
      <c r="B991" s="49"/>
      <c r="C991" s="49"/>
      <c r="D991" s="49"/>
      <c r="E991" s="2"/>
      <c r="F991" s="2"/>
      <c r="G991" s="2"/>
      <c r="H991" s="2"/>
      <c r="I991" s="2"/>
      <c r="J991" s="202"/>
      <c r="K991" s="202"/>
      <c r="N991" s="202"/>
    </row>
    <row r="992" spans="1:14" ht="12.75">
      <c r="A992" s="49"/>
      <c r="B992" s="49"/>
      <c r="C992" s="49"/>
      <c r="D992" s="49"/>
      <c r="E992" s="2"/>
      <c r="F992" s="2"/>
      <c r="G992" s="2"/>
      <c r="H992" s="2"/>
      <c r="I992" s="2"/>
      <c r="J992" s="202"/>
      <c r="K992" s="202"/>
      <c r="N992" s="202"/>
    </row>
    <row r="993" spans="1:14" ht="12.75">
      <c r="A993" s="49"/>
      <c r="B993" s="49"/>
      <c r="C993" s="49"/>
      <c r="D993" s="49"/>
      <c r="E993" s="2"/>
      <c r="F993" s="2"/>
      <c r="G993" s="2"/>
      <c r="H993" s="2"/>
      <c r="I993" s="2"/>
      <c r="J993" s="202"/>
      <c r="K993" s="202"/>
      <c r="N993" s="202"/>
    </row>
    <row r="994" spans="1:14" ht="12.75">
      <c r="A994" s="49"/>
      <c r="B994" s="49"/>
      <c r="C994" s="49"/>
      <c r="D994" s="49"/>
      <c r="E994" s="17"/>
      <c r="F994" s="17"/>
      <c r="G994" s="17"/>
      <c r="H994" s="2"/>
      <c r="I994" s="2"/>
      <c r="J994" s="202"/>
      <c r="K994" s="202"/>
      <c r="N994" s="202"/>
    </row>
    <row r="995" spans="1:14" ht="12.75">
      <c r="A995" s="49"/>
      <c r="B995" s="49"/>
      <c r="C995" s="49"/>
      <c r="D995" s="49"/>
      <c r="E995" s="2"/>
      <c r="F995" s="2"/>
      <c r="G995" s="2"/>
      <c r="H995" s="2"/>
      <c r="I995" s="2"/>
      <c r="J995" s="202"/>
      <c r="K995" s="202"/>
      <c r="N995" s="202"/>
    </row>
    <row r="996" spans="1:14" ht="12.75">
      <c r="A996" s="49"/>
      <c r="B996" s="49"/>
      <c r="C996" s="49"/>
      <c r="D996" s="49"/>
      <c r="E996" s="2"/>
      <c r="F996" s="2"/>
      <c r="G996" s="2"/>
      <c r="H996" s="2"/>
      <c r="I996" s="2"/>
      <c r="J996" s="202"/>
      <c r="K996" s="202"/>
      <c r="N996" s="202"/>
    </row>
    <row r="997" spans="1:14" ht="12.75">
      <c r="A997" s="49"/>
      <c r="B997" s="49"/>
      <c r="C997" s="49"/>
      <c r="D997" s="49"/>
      <c r="E997" s="2"/>
      <c r="F997" s="2"/>
      <c r="G997" s="2"/>
      <c r="H997" s="2"/>
      <c r="I997" s="2"/>
      <c r="J997" s="202"/>
      <c r="K997" s="202"/>
      <c r="N997" s="202"/>
    </row>
    <row r="998" spans="1:14" ht="12.75">
      <c r="A998" s="49"/>
      <c r="B998" s="49"/>
      <c r="C998" s="49"/>
      <c r="D998" s="49"/>
      <c r="E998" s="2"/>
      <c r="F998" s="2"/>
      <c r="G998" s="2"/>
      <c r="H998" s="2"/>
      <c r="I998" s="2"/>
      <c r="J998" s="202"/>
      <c r="K998" s="202"/>
      <c r="N998" s="202"/>
    </row>
    <row r="999" spans="1:14" ht="12.75">
      <c r="A999" s="49"/>
      <c r="B999" s="49"/>
      <c r="C999" s="49"/>
      <c r="D999" s="49"/>
      <c r="E999" s="2"/>
      <c r="F999" s="2"/>
      <c r="G999" s="2"/>
      <c r="H999" s="2"/>
      <c r="I999" s="2"/>
      <c r="J999" s="202"/>
      <c r="K999" s="202"/>
      <c r="N999" s="202"/>
    </row>
    <row r="1000" spans="1:14" ht="12.75">
      <c r="A1000" s="49"/>
      <c r="B1000" s="49"/>
      <c r="C1000" s="49"/>
      <c r="D1000" s="49"/>
      <c r="E1000" s="17"/>
      <c r="F1000" s="2"/>
      <c r="G1000" s="2"/>
      <c r="H1000" s="2"/>
      <c r="I1000" s="2"/>
      <c r="J1000" s="202"/>
      <c r="K1000" s="202"/>
      <c r="N1000" s="202"/>
    </row>
    <row r="1001" spans="1:14" ht="15">
      <c r="A1001" s="49"/>
      <c r="B1001" s="49"/>
      <c r="C1001" s="49"/>
      <c r="D1001" s="49"/>
      <c r="E1001" s="52"/>
      <c r="F1001" s="2"/>
      <c r="G1001" s="2"/>
      <c r="H1001" s="2"/>
      <c r="I1001" s="2"/>
      <c r="J1001" s="202"/>
      <c r="K1001" s="202"/>
      <c r="N1001" s="202"/>
    </row>
    <row r="1002" spans="1:14" ht="15">
      <c r="A1002" s="49"/>
      <c r="B1002" s="49"/>
      <c r="C1002" s="49"/>
      <c r="D1002" s="49"/>
      <c r="E1002" s="52"/>
      <c r="F1002" s="2"/>
      <c r="G1002" s="2"/>
      <c r="H1002" s="2"/>
      <c r="I1002" s="2"/>
      <c r="J1002" s="202"/>
      <c r="K1002" s="202"/>
      <c r="N1002" s="202"/>
    </row>
    <row r="1003" spans="1:14" ht="15">
      <c r="A1003" s="49"/>
      <c r="B1003" s="49"/>
      <c r="C1003" s="49"/>
      <c r="D1003" s="49"/>
      <c r="E1003" s="52"/>
      <c r="F1003" s="2"/>
      <c r="G1003" s="2"/>
      <c r="H1003" s="2"/>
      <c r="I1003" s="2"/>
      <c r="J1003" s="202"/>
      <c r="K1003" s="202"/>
      <c r="N1003" s="202"/>
    </row>
    <row r="1004" spans="1:14" ht="15">
      <c r="A1004" s="49"/>
      <c r="B1004" s="49"/>
      <c r="C1004" s="49"/>
      <c r="D1004" s="49"/>
      <c r="E1004" s="52"/>
      <c r="F1004" s="2"/>
      <c r="G1004" s="2"/>
      <c r="H1004" s="2"/>
      <c r="I1004" s="2"/>
      <c r="J1004" s="202"/>
      <c r="K1004" s="202"/>
      <c r="N1004" s="202"/>
    </row>
    <row r="1005" spans="1:14" ht="15">
      <c r="A1005" s="49"/>
      <c r="B1005" s="49"/>
      <c r="C1005" s="49"/>
      <c r="D1005" s="49"/>
      <c r="E1005" s="52"/>
      <c r="F1005" s="2"/>
      <c r="G1005" s="2"/>
      <c r="H1005" s="2"/>
      <c r="I1005" s="2"/>
      <c r="J1005" s="202"/>
      <c r="K1005" s="202"/>
      <c r="N1005" s="202"/>
    </row>
    <row r="1006" spans="1:14" ht="15">
      <c r="A1006" s="49"/>
      <c r="B1006" s="49"/>
      <c r="C1006" s="49"/>
      <c r="D1006" s="49"/>
      <c r="E1006" s="52"/>
      <c r="F1006" s="2"/>
      <c r="G1006" s="2"/>
      <c r="H1006" s="2"/>
      <c r="I1006" s="2"/>
      <c r="J1006" s="202"/>
      <c r="K1006" s="202"/>
      <c r="N1006" s="202"/>
    </row>
    <row r="1007" spans="1:14" ht="15">
      <c r="A1007" s="49"/>
      <c r="B1007" s="49"/>
      <c r="C1007" s="49"/>
      <c r="D1007" s="49"/>
      <c r="E1007" s="52"/>
      <c r="F1007" s="2"/>
      <c r="G1007" s="2"/>
      <c r="H1007" s="2"/>
      <c r="I1007" s="2"/>
      <c r="J1007" s="202"/>
      <c r="K1007" s="202"/>
      <c r="N1007" s="202"/>
    </row>
    <row r="1008" spans="1:14" ht="15">
      <c r="A1008" s="49"/>
      <c r="B1008" s="49"/>
      <c r="C1008" s="49"/>
      <c r="D1008" s="49"/>
      <c r="E1008" s="52"/>
      <c r="F1008" s="2"/>
      <c r="G1008" s="2"/>
      <c r="H1008" s="2"/>
      <c r="I1008" s="2"/>
      <c r="J1008" s="202"/>
      <c r="K1008" s="202"/>
      <c r="N1008" s="202"/>
    </row>
    <row r="1009" spans="1:14" ht="15">
      <c r="A1009" s="49"/>
      <c r="B1009" s="49"/>
      <c r="C1009" s="49"/>
      <c r="D1009" s="49"/>
      <c r="E1009" s="52"/>
      <c r="F1009" s="2"/>
      <c r="G1009" s="2"/>
      <c r="H1009" s="2"/>
      <c r="I1009" s="2"/>
      <c r="J1009" s="202"/>
      <c r="K1009" s="202"/>
      <c r="N1009" s="202"/>
    </row>
    <row r="1010" spans="1:14" ht="15">
      <c r="A1010" s="49"/>
      <c r="B1010" s="49"/>
      <c r="C1010" s="49"/>
      <c r="D1010" s="49"/>
      <c r="E1010" s="52"/>
      <c r="F1010" s="2"/>
      <c r="G1010" s="2"/>
      <c r="H1010" s="2"/>
      <c r="I1010" s="2"/>
      <c r="J1010" s="202"/>
      <c r="K1010" s="202"/>
      <c r="N1010" s="202"/>
    </row>
    <row r="1011" spans="1:14" ht="15">
      <c r="A1011" s="49"/>
      <c r="B1011" s="49"/>
      <c r="C1011" s="49"/>
      <c r="D1011" s="49"/>
      <c r="E1011" s="52"/>
      <c r="F1011" s="2"/>
      <c r="G1011" s="2"/>
      <c r="H1011" s="2"/>
      <c r="I1011" s="2"/>
      <c r="J1011" s="202"/>
      <c r="K1011" s="202"/>
      <c r="N1011" s="202"/>
    </row>
    <row r="1012" spans="1:14" ht="15">
      <c r="A1012" s="49"/>
      <c r="B1012" s="49"/>
      <c r="C1012" s="49"/>
      <c r="D1012" s="49"/>
      <c r="E1012" s="52"/>
      <c r="F1012" s="2"/>
      <c r="G1012" s="2"/>
      <c r="H1012" s="2"/>
      <c r="I1012" s="2"/>
      <c r="J1012" s="202"/>
      <c r="K1012" s="202"/>
      <c r="N1012" s="202"/>
    </row>
    <row r="1013" spans="1:14" ht="12.75">
      <c r="A1013" s="49"/>
      <c r="B1013" s="49"/>
      <c r="C1013" s="49"/>
      <c r="D1013" s="49"/>
      <c r="E1013" s="2"/>
      <c r="F1013" s="2"/>
      <c r="G1013" s="50"/>
      <c r="H1013" s="50"/>
      <c r="I1013" s="50"/>
      <c r="J1013" s="203"/>
      <c r="K1013" s="203"/>
      <c r="N1013" s="203"/>
    </row>
    <row r="1014" spans="1:14" ht="12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204"/>
      <c r="K1014" s="204"/>
      <c r="N1014" s="204"/>
    </row>
    <row r="1015" spans="1:14" ht="15">
      <c r="A1015" s="49"/>
      <c r="B1015" s="49"/>
      <c r="C1015" s="49"/>
      <c r="D1015" s="49"/>
      <c r="E1015" s="52"/>
      <c r="F1015" s="2"/>
      <c r="G1015" s="2"/>
      <c r="H1015" s="2"/>
      <c r="I1015" s="2"/>
      <c r="J1015" s="202"/>
      <c r="K1015" s="202"/>
      <c r="N1015" s="202"/>
    </row>
    <row r="1016" spans="1:14" ht="15">
      <c r="A1016" s="49"/>
      <c r="B1016" s="49"/>
      <c r="C1016" s="49"/>
      <c r="D1016" s="49"/>
      <c r="E1016" s="52"/>
      <c r="F1016" s="2"/>
      <c r="G1016" s="2"/>
      <c r="H1016" s="2"/>
      <c r="I1016" s="2"/>
      <c r="J1016" s="202"/>
      <c r="K1016" s="202"/>
      <c r="N1016" s="202"/>
    </row>
    <row r="1017" spans="1:14" ht="15">
      <c r="A1017" s="49"/>
      <c r="B1017" s="49"/>
      <c r="C1017" s="49"/>
      <c r="D1017" s="49"/>
      <c r="E1017" s="52"/>
      <c r="F1017" s="2"/>
      <c r="G1017" s="2"/>
      <c r="H1017" s="2"/>
      <c r="I1017" s="2"/>
      <c r="J1017" s="202"/>
      <c r="K1017" s="202"/>
      <c r="N1017" s="202"/>
    </row>
    <row r="1018" spans="1:14" ht="12.75">
      <c r="A1018" s="49"/>
      <c r="B1018" s="49"/>
      <c r="C1018" s="49"/>
      <c r="D1018" s="49"/>
      <c r="E1018" s="2"/>
      <c r="F1018" s="2"/>
      <c r="G1018" s="2"/>
      <c r="H1018" s="2"/>
      <c r="I1018" s="2"/>
      <c r="J1018" s="202"/>
      <c r="K1018" s="202"/>
      <c r="N1018" s="202"/>
    </row>
    <row r="1019" spans="1:14" ht="12.75">
      <c r="A1019" s="49"/>
      <c r="B1019" s="49"/>
      <c r="C1019" s="49"/>
      <c r="D1019" s="49"/>
      <c r="E1019" s="2"/>
      <c r="F1019" s="2"/>
      <c r="G1019" s="2"/>
      <c r="H1019" s="2"/>
      <c r="I1019" s="2"/>
      <c r="J1019" s="202"/>
      <c r="K1019" s="202"/>
      <c r="N1019" s="202"/>
    </row>
    <row r="1020" spans="1:14" ht="12.75">
      <c r="A1020" s="49"/>
      <c r="B1020" s="49"/>
      <c r="C1020" s="49"/>
      <c r="D1020" s="49"/>
      <c r="E1020" s="2"/>
      <c r="F1020" s="2"/>
      <c r="G1020" s="2"/>
      <c r="H1020" s="2"/>
      <c r="I1020" s="2"/>
      <c r="J1020" s="202"/>
      <c r="K1020" s="202"/>
      <c r="N1020" s="202"/>
    </row>
    <row r="1021" spans="1:14" ht="12.75">
      <c r="A1021" s="49"/>
      <c r="B1021" s="49"/>
      <c r="C1021" s="49"/>
      <c r="D1021" s="49"/>
      <c r="E1021" s="2"/>
      <c r="F1021" s="2"/>
      <c r="G1021" s="2"/>
      <c r="H1021" s="2"/>
      <c r="I1021" s="2"/>
      <c r="J1021" s="202"/>
      <c r="K1021" s="202"/>
      <c r="N1021" s="202"/>
    </row>
    <row r="1022" spans="1:14" ht="12.75">
      <c r="A1022" s="49"/>
      <c r="B1022" s="49"/>
      <c r="C1022" s="49"/>
      <c r="D1022" s="49"/>
      <c r="E1022" s="2"/>
      <c r="F1022" s="2"/>
      <c r="G1022" s="2"/>
      <c r="H1022" s="2"/>
      <c r="I1022" s="2"/>
      <c r="J1022" s="202"/>
      <c r="K1022" s="202"/>
      <c r="N1022" s="202"/>
    </row>
    <row r="1023" spans="1:14" ht="12.75">
      <c r="A1023" s="49"/>
      <c r="B1023" s="49"/>
      <c r="C1023" s="49"/>
      <c r="D1023" s="49"/>
      <c r="E1023" s="2"/>
      <c r="F1023" s="2"/>
      <c r="G1023" s="2"/>
      <c r="H1023" s="2"/>
      <c r="I1023" s="2"/>
      <c r="J1023" s="202"/>
      <c r="K1023" s="202"/>
      <c r="N1023" s="202"/>
    </row>
    <row r="1024" spans="1:14" ht="12.75">
      <c r="A1024" s="49"/>
      <c r="B1024" s="49"/>
      <c r="C1024" s="49"/>
      <c r="D1024" s="49"/>
      <c r="E1024" s="2"/>
      <c r="F1024" s="2"/>
      <c r="G1024" s="2"/>
      <c r="H1024" s="2"/>
      <c r="I1024" s="2"/>
      <c r="J1024" s="202"/>
      <c r="K1024" s="202"/>
      <c r="N1024" s="202"/>
    </row>
    <row r="1025" spans="1:14" ht="12.75">
      <c r="A1025" s="49"/>
      <c r="B1025" s="49"/>
      <c r="C1025" s="49"/>
      <c r="D1025" s="49"/>
      <c r="E1025" s="2"/>
      <c r="F1025" s="2"/>
      <c r="G1025" s="2"/>
      <c r="H1025" s="2"/>
      <c r="I1025" s="2"/>
      <c r="J1025" s="202"/>
      <c r="K1025" s="202"/>
      <c r="N1025" s="202"/>
    </row>
    <row r="1026" spans="1:14" ht="12.75">
      <c r="A1026" s="49"/>
      <c r="B1026" s="49"/>
      <c r="C1026" s="49"/>
      <c r="D1026" s="49"/>
      <c r="E1026" s="2"/>
      <c r="F1026" s="2"/>
      <c r="G1026" s="2"/>
      <c r="H1026" s="2"/>
      <c r="I1026" s="2"/>
      <c r="J1026" s="202"/>
      <c r="K1026" s="202"/>
      <c r="N1026" s="202"/>
    </row>
    <row r="1027" spans="1:14" ht="12.75">
      <c r="A1027" s="49"/>
      <c r="B1027" s="49"/>
      <c r="C1027" s="49"/>
      <c r="D1027" s="49"/>
      <c r="E1027" s="2"/>
      <c r="F1027" s="2"/>
      <c r="G1027" s="2"/>
      <c r="H1027" s="2"/>
      <c r="I1027" s="2"/>
      <c r="J1027" s="202"/>
      <c r="K1027" s="202"/>
      <c r="N1027" s="202"/>
    </row>
    <row r="1028" spans="1:14" ht="12.75">
      <c r="A1028" s="49"/>
      <c r="B1028" s="49"/>
      <c r="C1028" s="49"/>
      <c r="D1028" s="49"/>
      <c r="E1028" s="2"/>
      <c r="F1028" s="2"/>
      <c r="G1028" s="2"/>
      <c r="H1028" s="2"/>
      <c r="I1028" s="2"/>
      <c r="J1028" s="202"/>
      <c r="K1028" s="202"/>
      <c r="N1028" s="202"/>
    </row>
    <row r="1029" spans="1:14" ht="12.75">
      <c r="A1029" s="49"/>
      <c r="B1029" s="49"/>
      <c r="C1029" s="49"/>
      <c r="D1029" s="49"/>
      <c r="E1029" s="2"/>
      <c r="F1029" s="2"/>
      <c r="G1029" s="2"/>
      <c r="H1029" s="2"/>
      <c r="I1029" s="2"/>
      <c r="J1029" s="202"/>
      <c r="K1029" s="202"/>
      <c r="N1029" s="202"/>
    </row>
    <row r="1030" spans="1:14" ht="12.75">
      <c r="A1030" s="49"/>
      <c r="B1030" s="49"/>
      <c r="C1030" s="49"/>
      <c r="D1030" s="49"/>
      <c r="E1030" s="2"/>
      <c r="F1030" s="2"/>
      <c r="G1030" s="2"/>
      <c r="H1030" s="2"/>
      <c r="I1030" s="2"/>
      <c r="J1030" s="202"/>
      <c r="K1030" s="202"/>
      <c r="N1030" s="202"/>
    </row>
    <row r="1031" spans="1:14" ht="12.75">
      <c r="A1031" s="49"/>
      <c r="B1031" s="49"/>
      <c r="C1031" s="49"/>
      <c r="D1031" s="49"/>
      <c r="E1031" s="2"/>
      <c r="F1031" s="2"/>
      <c r="G1031" s="2"/>
      <c r="H1031" s="2"/>
      <c r="I1031" s="2"/>
      <c r="J1031" s="202"/>
      <c r="K1031" s="202"/>
      <c r="N1031" s="202"/>
    </row>
    <row r="1032" spans="1:14" ht="12.75">
      <c r="A1032" s="49"/>
      <c r="B1032" s="49"/>
      <c r="C1032" s="49"/>
      <c r="D1032" s="49"/>
      <c r="E1032" s="2"/>
      <c r="F1032" s="2"/>
      <c r="G1032" s="2"/>
      <c r="H1032" s="2"/>
      <c r="I1032" s="2"/>
      <c r="J1032" s="202"/>
      <c r="K1032" s="202"/>
      <c r="N1032" s="202"/>
    </row>
    <row r="1033" spans="1:14" ht="12.75">
      <c r="A1033" s="49"/>
      <c r="B1033" s="49"/>
      <c r="C1033" s="49"/>
      <c r="D1033" s="49"/>
      <c r="E1033" s="2"/>
      <c r="F1033" s="2"/>
      <c r="G1033" s="2"/>
      <c r="H1033" s="2"/>
      <c r="I1033" s="2"/>
      <c r="J1033" s="202"/>
      <c r="K1033" s="202"/>
      <c r="N1033" s="202"/>
    </row>
    <row r="1034" spans="1:14" ht="12.75">
      <c r="A1034" s="49"/>
      <c r="B1034" s="49"/>
      <c r="C1034" s="49"/>
      <c r="D1034" s="49"/>
      <c r="E1034" s="2"/>
      <c r="F1034" s="2"/>
      <c r="G1034" s="2"/>
      <c r="H1034" s="2"/>
      <c r="I1034" s="2"/>
      <c r="J1034" s="202"/>
      <c r="K1034" s="202"/>
      <c r="N1034" s="202"/>
    </row>
    <row r="1035" spans="1:14" ht="12.75">
      <c r="A1035" s="49"/>
      <c r="B1035" s="49"/>
      <c r="C1035" s="49"/>
      <c r="D1035" s="49"/>
      <c r="E1035" s="2"/>
      <c r="F1035" s="2"/>
      <c r="G1035" s="2"/>
      <c r="H1035" s="2"/>
      <c r="I1035" s="2"/>
      <c r="J1035" s="202"/>
      <c r="K1035" s="202"/>
      <c r="N1035" s="202"/>
    </row>
    <row r="1036" spans="1:14" ht="12.75">
      <c r="A1036" s="49"/>
      <c r="B1036" s="49"/>
      <c r="C1036" s="49"/>
      <c r="D1036" s="49"/>
      <c r="E1036" s="2"/>
      <c r="F1036" s="2"/>
      <c r="G1036" s="2"/>
      <c r="H1036" s="2"/>
      <c r="I1036" s="2"/>
      <c r="J1036" s="202"/>
      <c r="K1036" s="202"/>
      <c r="N1036" s="202"/>
    </row>
    <row r="1037" spans="1:14" ht="12.75">
      <c r="A1037" s="49"/>
      <c r="B1037" s="49"/>
      <c r="C1037" s="49"/>
      <c r="D1037" s="49"/>
      <c r="E1037" s="2"/>
      <c r="F1037" s="2"/>
      <c r="G1037" s="2"/>
      <c r="H1037" s="2"/>
      <c r="I1037" s="2"/>
      <c r="J1037" s="202"/>
      <c r="K1037" s="202"/>
      <c r="N1037" s="202"/>
    </row>
    <row r="1038" spans="1:14" ht="12.75">
      <c r="A1038" s="49"/>
      <c r="B1038" s="49"/>
      <c r="C1038" s="49"/>
      <c r="D1038" s="49"/>
      <c r="E1038" s="2"/>
      <c r="F1038" s="2"/>
      <c r="G1038" s="2"/>
      <c r="H1038" s="2"/>
      <c r="I1038" s="2"/>
      <c r="J1038" s="202"/>
      <c r="K1038" s="202"/>
      <c r="N1038" s="202"/>
    </row>
    <row r="1039" spans="1:14" ht="12.75">
      <c r="A1039" s="49"/>
      <c r="B1039" s="49"/>
      <c r="C1039" s="49"/>
      <c r="D1039" s="49"/>
      <c r="E1039" s="2"/>
      <c r="F1039" s="2"/>
      <c r="G1039" s="2"/>
      <c r="H1039" s="2"/>
      <c r="I1039" s="2"/>
      <c r="J1039" s="202"/>
      <c r="K1039" s="202"/>
      <c r="N1039" s="202"/>
    </row>
    <row r="1040" spans="1:14" ht="12.75">
      <c r="A1040" s="49"/>
      <c r="B1040" s="49"/>
      <c r="C1040" s="49"/>
      <c r="D1040" s="49"/>
      <c r="E1040" s="2"/>
      <c r="F1040" s="2"/>
      <c r="G1040" s="2"/>
      <c r="H1040" s="2"/>
      <c r="I1040" s="2"/>
      <c r="J1040" s="202"/>
      <c r="K1040" s="202"/>
      <c r="N1040" s="202"/>
    </row>
    <row r="1041" spans="1:14" ht="12.75">
      <c r="A1041" s="49"/>
      <c r="B1041" s="49"/>
      <c r="C1041" s="49"/>
      <c r="D1041" s="49"/>
      <c r="E1041" s="2"/>
      <c r="F1041" s="2"/>
      <c r="G1041" s="2"/>
      <c r="H1041" s="2"/>
      <c r="I1041" s="2"/>
      <c r="J1041" s="202"/>
      <c r="K1041" s="202"/>
      <c r="N1041" s="202"/>
    </row>
    <row r="1042" spans="1:14" ht="12.75">
      <c r="A1042" s="49"/>
      <c r="B1042" s="49"/>
      <c r="C1042" s="49"/>
      <c r="D1042" s="49"/>
      <c r="E1042" s="2"/>
      <c r="F1042" s="2"/>
      <c r="G1042" s="2"/>
      <c r="H1042" s="2"/>
      <c r="I1042" s="2"/>
      <c r="J1042" s="202"/>
      <c r="K1042" s="202"/>
      <c r="N1042" s="202"/>
    </row>
    <row r="1043" spans="1:14" ht="12.75">
      <c r="A1043" s="49"/>
      <c r="B1043" s="49"/>
      <c r="C1043" s="49"/>
      <c r="D1043" s="49"/>
      <c r="E1043" s="2"/>
      <c r="F1043" s="2"/>
      <c r="G1043" s="2"/>
      <c r="H1043" s="2"/>
      <c r="I1043" s="2"/>
      <c r="J1043" s="202"/>
      <c r="K1043" s="202"/>
      <c r="N1043" s="202"/>
    </row>
    <row r="1044" spans="1:14" ht="12.75">
      <c r="A1044" s="49"/>
      <c r="B1044" s="49"/>
      <c r="C1044" s="49"/>
      <c r="D1044" s="49"/>
      <c r="E1044" s="2"/>
      <c r="F1044" s="2"/>
      <c r="G1044" s="2"/>
      <c r="H1044" s="2"/>
      <c r="I1044" s="2"/>
      <c r="J1044" s="202"/>
      <c r="K1044" s="202"/>
      <c r="N1044" s="202"/>
    </row>
    <row r="1045" spans="1:14" ht="12.75">
      <c r="A1045" s="49"/>
      <c r="B1045" s="49"/>
      <c r="C1045" s="49"/>
      <c r="D1045" s="49"/>
      <c r="E1045" s="2"/>
      <c r="F1045" s="2"/>
      <c r="G1045" s="2"/>
      <c r="H1045" s="2"/>
      <c r="I1045" s="2"/>
      <c r="J1045" s="202"/>
      <c r="K1045" s="202"/>
      <c r="N1045" s="202"/>
    </row>
    <row r="1046" spans="1:14" ht="12.75">
      <c r="A1046" s="49"/>
      <c r="B1046" s="49"/>
      <c r="C1046" s="49"/>
      <c r="D1046" s="49"/>
      <c r="E1046" s="2"/>
      <c r="F1046" s="2"/>
      <c r="G1046" s="2"/>
      <c r="H1046" s="2"/>
      <c r="I1046" s="2"/>
      <c r="J1046" s="202"/>
      <c r="K1046" s="202"/>
      <c r="N1046" s="202"/>
    </row>
    <row r="1047" spans="1:14" ht="12.75">
      <c r="A1047" s="49"/>
      <c r="B1047" s="49"/>
      <c r="C1047" s="49"/>
      <c r="D1047" s="49"/>
      <c r="E1047" s="17"/>
      <c r="F1047" s="2"/>
      <c r="G1047" s="2"/>
      <c r="H1047" s="2"/>
      <c r="I1047" s="2"/>
      <c r="J1047" s="202"/>
      <c r="K1047" s="202"/>
      <c r="N1047" s="202"/>
    </row>
    <row r="1048" spans="1:14" ht="12.75">
      <c r="A1048" s="49"/>
      <c r="B1048" s="49"/>
      <c r="C1048" s="49"/>
      <c r="D1048" s="49"/>
      <c r="E1048" s="2"/>
      <c r="F1048" s="2"/>
      <c r="G1048" s="2"/>
      <c r="H1048" s="2"/>
      <c r="I1048" s="2"/>
      <c r="J1048" s="202"/>
      <c r="K1048" s="202"/>
      <c r="N1048" s="202"/>
    </row>
    <row r="1049" spans="1:14" ht="12.75">
      <c r="A1049" s="49"/>
      <c r="B1049" s="49"/>
      <c r="C1049" s="49"/>
      <c r="D1049" s="49"/>
      <c r="E1049" s="2"/>
      <c r="F1049" s="2"/>
      <c r="G1049" s="2"/>
      <c r="H1049" s="2"/>
      <c r="I1049" s="2"/>
      <c r="J1049" s="202"/>
      <c r="K1049" s="202"/>
      <c r="N1049" s="202"/>
    </row>
    <row r="1050" spans="1:14" ht="12.75">
      <c r="A1050" s="49"/>
      <c r="B1050" s="49"/>
      <c r="C1050" s="49"/>
      <c r="D1050" s="49"/>
      <c r="E1050" s="2"/>
      <c r="F1050" s="2"/>
      <c r="G1050" s="2"/>
      <c r="H1050" s="2"/>
      <c r="I1050" s="2"/>
      <c r="J1050" s="202"/>
      <c r="K1050" s="202"/>
      <c r="N1050" s="202"/>
    </row>
    <row r="1051" spans="1:14" ht="12.75">
      <c r="A1051" s="49"/>
      <c r="B1051" s="49"/>
      <c r="C1051" s="49"/>
      <c r="D1051" s="49"/>
      <c r="E1051" s="2"/>
      <c r="F1051" s="2"/>
      <c r="G1051" s="2"/>
      <c r="H1051" s="2"/>
      <c r="I1051" s="2"/>
      <c r="J1051" s="202"/>
      <c r="K1051" s="202"/>
      <c r="N1051" s="202"/>
    </row>
    <row r="1052" spans="1:14" ht="12.75">
      <c r="A1052" s="49"/>
      <c r="B1052" s="49"/>
      <c r="C1052" s="49"/>
      <c r="D1052" s="49"/>
      <c r="E1052" s="2"/>
      <c r="F1052" s="2"/>
      <c r="G1052" s="2"/>
      <c r="H1052" s="2"/>
      <c r="I1052" s="2"/>
      <c r="J1052" s="202"/>
      <c r="K1052" s="202"/>
      <c r="N1052" s="202"/>
    </row>
    <row r="1053" spans="1:14" ht="12.75">
      <c r="A1053" s="49"/>
      <c r="B1053" s="49"/>
      <c r="C1053" s="49"/>
      <c r="D1053" s="49"/>
      <c r="E1053" s="2"/>
      <c r="F1053" s="2"/>
      <c r="G1053" s="2"/>
      <c r="H1053" s="2"/>
      <c r="I1053" s="2"/>
      <c r="J1053" s="202"/>
      <c r="K1053" s="202"/>
      <c r="N1053" s="202"/>
    </row>
    <row r="1054" spans="1:14" ht="12.75">
      <c r="A1054" s="49"/>
      <c r="B1054" s="49"/>
      <c r="C1054" s="49"/>
      <c r="D1054" s="49"/>
      <c r="E1054" s="2"/>
      <c r="F1054" s="2"/>
      <c r="G1054" s="2"/>
      <c r="H1054" s="2"/>
      <c r="I1054" s="2"/>
      <c r="J1054" s="202"/>
      <c r="K1054" s="202"/>
      <c r="N1054" s="202"/>
    </row>
    <row r="1055" spans="1:14" ht="12.75">
      <c r="A1055" s="34"/>
      <c r="B1055" s="34"/>
      <c r="C1055" s="34"/>
      <c r="D1055" s="34"/>
      <c r="J1055" s="201"/>
      <c r="K1055" s="201"/>
      <c r="N1055" s="201"/>
    </row>
    <row r="1056" spans="1:14" ht="12.75">
      <c r="A1056" s="34"/>
      <c r="B1056" s="34"/>
      <c r="C1056" s="34"/>
      <c r="D1056" s="34"/>
      <c r="J1056" s="201"/>
      <c r="K1056" s="201"/>
      <c r="N1056" s="201"/>
    </row>
    <row r="1057" spans="1:14" ht="12.75">
      <c r="A1057" s="34"/>
      <c r="B1057" s="34"/>
      <c r="C1057" s="34"/>
      <c r="D1057" s="34"/>
      <c r="J1057" s="201"/>
      <c r="K1057" s="201"/>
      <c r="N1057" s="201"/>
    </row>
    <row r="1058" spans="1:14" ht="12.75">
      <c r="A1058" s="34"/>
      <c r="B1058" s="34"/>
      <c r="C1058" s="34"/>
      <c r="D1058" s="34"/>
      <c r="J1058" s="201"/>
      <c r="K1058" s="201"/>
      <c r="N1058" s="201"/>
    </row>
    <row r="1059" spans="1:14" ht="12.75">
      <c r="A1059" s="34"/>
      <c r="B1059" s="34"/>
      <c r="C1059" s="34"/>
      <c r="D1059" s="34"/>
      <c r="J1059" s="201"/>
      <c r="K1059" s="201"/>
      <c r="N1059" s="201"/>
    </row>
    <row r="1060" spans="1:14" ht="12.75">
      <c r="A1060" s="34"/>
      <c r="B1060" s="34"/>
      <c r="C1060" s="34"/>
      <c r="D1060" s="34"/>
      <c r="J1060" s="201"/>
      <c r="K1060" s="201"/>
      <c r="N1060" s="201"/>
    </row>
    <row r="1061" spans="1:14" ht="12.75">
      <c r="A1061" s="34"/>
      <c r="B1061" s="34"/>
      <c r="C1061" s="34"/>
      <c r="D1061" s="34"/>
      <c r="J1061" s="201"/>
      <c r="K1061" s="201"/>
      <c r="N1061" s="201"/>
    </row>
    <row r="1062" spans="1:14" ht="12.75">
      <c r="A1062" s="34"/>
      <c r="B1062" s="34"/>
      <c r="C1062" s="34"/>
      <c r="D1062" s="34"/>
      <c r="J1062" s="201"/>
      <c r="K1062" s="201"/>
      <c r="N1062" s="201"/>
    </row>
    <row r="1063" spans="1:14" ht="12.75">
      <c r="A1063" s="34"/>
      <c r="B1063" s="34"/>
      <c r="C1063" s="34"/>
      <c r="D1063" s="34"/>
      <c r="J1063" s="201"/>
      <c r="K1063" s="201"/>
      <c r="N1063" s="201"/>
    </row>
    <row r="1064" spans="1:14" ht="12.75">
      <c r="A1064" s="34"/>
      <c r="B1064" s="34"/>
      <c r="C1064" s="34"/>
      <c r="D1064" s="34"/>
      <c r="J1064" s="201"/>
      <c r="K1064" s="201"/>
      <c r="N1064" s="201"/>
    </row>
    <row r="1065" spans="1:14" ht="12.75">
      <c r="A1065" s="34"/>
      <c r="B1065" s="34"/>
      <c r="C1065" s="34"/>
      <c r="D1065" s="34"/>
      <c r="J1065" s="201"/>
      <c r="K1065" s="201"/>
      <c r="N1065" s="201"/>
    </row>
    <row r="1066" spans="1:14" ht="12.75">
      <c r="A1066" s="34"/>
      <c r="B1066" s="34"/>
      <c r="C1066" s="34"/>
      <c r="D1066" s="34"/>
      <c r="J1066" s="201"/>
      <c r="K1066" s="201"/>
      <c r="N1066" s="201"/>
    </row>
    <row r="1067" spans="1:14" ht="12.75">
      <c r="A1067" s="34"/>
      <c r="B1067" s="34"/>
      <c r="C1067" s="34"/>
      <c r="D1067" s="34"/>
      <c r="J1067" s="201"/>
      <c r="K1067" s="201"/>
      <c r="N1067" s="201"/>
    </row>
    <row r="1068" spans="1:14" ht="12.75">
      <c r="A1068" s="34"/>
      <c r="B1068" s="34"/>
      <c r="C1068" s="34"/>
      <c r="D1068" s="34"/>
      <c r="J1068" s="201"/>
      <c r="K1068" s="201"/>
      <c r="N1068" s="201"/>
    </row>
    <row r="1069" spans="1:14" ht="12.75">
      <c r="A1069" s="34"/>
      <c r="B1069" s="34"/>
      <c r="C1069" s="34"/>
      <c r="D1069" s="34"/>
      <c r="J1069" s="201"/>
      <c r="K1069" s="201"/>
      <c r="N1069" s="201"/>
    </row>
    <row r="1070" spans="1:14" ht="12.75">
      <c r="A1070" s="34"/>
      <c r="B1070" s="34"/>
      <c r="C1070" s="34"/>
      <c r="D1070" s="34"/>
      <c r="J1070" s="201"/>
      <c r="K1070" s="201"/>
      <c r="N1070" s="201"/>
    </row>
    <row r="1071" spans="1:14" ht="12.75">
      <c r="A1071" s="34"/>
      <c r="B1071" s="34"/>
      <c r="C1071" s="34"/>
      <c r="D1071" s="34"/>
      <c r="J1071" s="201"/>
      <c r="K1071" s="201"/>
      <c r="N1071" s="201"/>
    </row>
    <row r="1072" spans="1:14" ht="12.75">
      <c r="A1072" s="34"/>
      <c r="B1072" s="34"/>
      <c r="C1072" s="34"/>
      <c r="D1072" s="34"/>
      <c r="J1072" s="201"/>
      <c r="K1072" s="201"/>
      <c r="N1072" s="201"/>
    </row>
    <row r="1073" spans="1:14" ht="12.75">
      <c r="A1073" s="34"/>
      <c r="B1073" s="34"/>
      <c r="C1073" s="34"/>
      <c r="D1073" s="34"/>
      <c r="J1073" s="201"/>
      <c r="K1073" s="201"/>
      <c r="N1073" s="201"/>
    </row>
    <row r="1074" spans="1:14" ht="12.75">
      <c r="A1074" s="34"/>
      <c r="B1074" s="34"/>
      <c r="C1074" s="34"/>
      <c r="D1074" s="34"/>
      <c r="J1074" s="201"/>
      <c r="K1074" s="201"/>
      <c r="N1074" s="201"/>
    </row>
    <row r="1075" spans="1:14" ht="12.75">
      <c r="A1075" s="34"/>
      <c r="B1075" s="34"/>
      <c r="C1075" s="34"/>
      <c r="D1075" s="34"/>
      <c r="J1075" s="201"/>
      <c r="K1075" s="201"/>
      <c r="N1075" s="201"/>
    </row>
    <row r="1076" spans="1:14" ht="12.75">
      <c r="A1076" s="34"/>
      <c r="B1076" s="34"/>
      <c r="C1076" s="34"/>
      <c r="D1076" s="34"/>
      <c r="J1076" s="201"/>
      <c r="K1076" s="201"/>
      <c r="N1076" s="201"/>
    </row>
    <row r="1077" spans="1:14" ht="12.75">
      <c r="A1077" s="34"/>
      <c r="B1077" s="34"/>
      <c r="C1077" s="34"/>
      <c r="D1077" s="34"/>
      <c r="J1077" s="201"/>
      <c r="K1077" s="201"/>
      <c r="N1077" s="201"/>
    </row>
    <row r="1078" spans="1:14" ht="12.75">
      <c r="A1078" s="34"/>
      <c r="B1078" s="34"/>
      <c r="C1078" s="34"/>
      <c r="D1078" s="34"/>
      <c r="J1078" s="201"/>
      <c r="K1078" s="201"/>
      <c r="N1078" s="201"/>
    </row>
    <row r="1079" spans="1:14" ht="12.75">
      <c r="A1079" s="34"/>
      <c r="B1079" s="34"/>
      <c r="C1079" s="34"/>
      <c r="D1079" s="34"/>
      <c r="J1079" s="201"/>
      <c r="K1079" s="201"/>
      <c r="N1079" s="201"/>
    </row>
    <row r="1080" spans="1:14" ht="12.75">
      <c r="A1080" s="34"/>
      <c r="B1080" s="34"/>
      <c r="C1080" s="34"/>
      <c r="D1080" s="34"/>
      <c r="J1080" s="201"/>
      <c r="K1080" s="201"/>
      <c r="N1080" s="201"/>
    </row>
    <row r="1081" spans="1:14" ht="12.75">
      <c r="A1081" s="34"/>
      <c r="B1081" s="34"/>
      <c r="C1081" s="34"/>
      <c r="D1081" s="34"/>
      <c r="J1081" s="201"/>
      <c r="K1081" s="201"/>
      <c r="N1081" s="201"/>
    </row>
    <row r="1082" spans="1:14" ht="12.75">
      <c r="A1082" s="34"/>
      <c r="B1082" s="34"/>
      <c r="C1082" s="34"/>
      <c r="D1082" s="34"/>
      <c r="J1082" s="201"/>
      <c r="K1082" s="201"/>
      <c r="N1082" s="201"/>
    </row>
    <row r="1083" spans="1:14" ht="12.75">
      <c r="A1083" s="34"/>
      <c r="B1083" s="34"/>
      <c r="C1083" s="34"/>
      <c r="D1083" s="34"/>
      <c r="J1083" s="201"/>
      <c r="K1083" s="201"/>
      <c r="N1083" s="201"/>
    </row>
    <row r="1084" spans="1:14" ht="12.75">
      <c r="A1084" s="34"/>
      <c r="B1084" s="34"/>
      <c r="C1084" s="34"/>
      <c r="D1084" s="34"/>
      <c r="J1084" s="201"/>
      <c r="K1084" s="201"/>
      <c r="N1084" s="201"/>
    </row>
    <row r="1085" spans="1:14" ht="12.75">
      <c r="A1085" s="34"/>
      <c r="B1085" s="34"/>
      <c r="C1085" s="34"/>
      <c r="D1085" s="34"/>
      <c r="J1085" s="201"/>
      <c r="K1085" s="201"/>
      <c r="N1085" s="201"/>
    </row>
    <row r="1086" spans="1:14" ht="12.75">
      <c r="A1086" s="34"/>
      <c r="B1086" s="34"/>
      <c r="C1086" s="34"/>
      <c r="D1086" s="34"/>
      <c r="J1086" s="201"/>
      <c r="K1086" s="201"/>
      <c r="N1086" s="201"/>
    </row>
    <row r="1087" spans="1:14" ht="12.75">
      <c r="A1087" s="34"/>
      <c r="B1087" s="34"/>
      <c r="C1087" s="34"/>
      <c r="D1087" s="34"/>
      <c r="J1087" s="201"/>
      <c r="K1087" s="201"/>
      <c r="N1087" s="201"/>
    </row>
    <row r="1088" spans="1:14" ht="12.75">
      <c r="A1088" s="34"/>
      <c r="B1088" s="34"/>
      <c r="C1088" s="34"/>
      <c r="D1088" s="34"/>
      <c r="J1088" s="201"/>
      <c r="K1088" s="201"/>
      <c r="N1088" s="201"/>
    </row>
    <row r="1089" spans="1:14" ht="12.75">
      <c r="A1089" s="34"/>
      <c r="B1089" s="34"/>
      <c r="C1089" s="34"/>
      <c r="D1089" s="34"/>
      <c r="J1089" s="201"/>
      <c r="K1089" s="201"/>
      <c r="N1089" s="201"/>
    </row>
    <row r="1090" spans="1:14" ht="12.75">
      <c r="A1090" s="34"/>
      <c r="B1090" s="34"/>
      <c r="C1090" s="34"/>
      <c r="D1090" s="34"/>
      <c r="J1090" s="201"/>
      <c r="K1090" s="201"/>
      <c r="N1090" s="201"/>
    </row>
    <row r="1091" spans="1:14" ht="12.75">
      <c r="A1091" s="34"/>
      <c r="B1091" s="34"/>
      <c r="C1091" s="34"/>
      <c r="D1091" s="34"/>
      <c r="J1091" s="201"/>
      <c r="K1091" s="201"/>
      <c r="N1091" s="201"/>
    </row>
    <row r="1092" spans="1:14" ht="12.75">
      <c r="A1092" s="34"/>
      <c r="B1092" s="34"/>
      <c r="C1092" s="34"/>
      <c r="D1092" s="34"/>
      <c r="J1092" s="201"/>
      <c r="K1092" s="201"/>
      <c r="N1092" s="201"/>
    </row>
    <row r="1093" spans="1:14" ht="12.75">
      <c r="A1093" s="34"/>
      <c r="B1093" s="34"/>
      <c r="C1093" s="34"/>
      <c r="D1093" s="34"/>
      <c r="J1093" s="201"/>
      <c r="K1093" s="201"/>
      <c r="N1093" s="201"/>
    </row>
    <row r="1094" spans="1:14" ht="12.75">
      <c r="A1094" s="34"/>
      <c r="B1094" s="34"/>
      <c r="C1094" s="34"/>
      <c r="D1094" s="34"/>
      <c r="J1094" s="201"/>
      <c r="K1094" s="201"/>
      <c r="N1094" s="201"/>
    </row>
    <row r="1095" spans="1:14" ht="12.75">
      <c r="A1095" s="34"/>
      <c r="B1095" s="34"/>
      <c r="C1095" s="34"/>
      <c r="D1095" s="34"/>
      <c r="J1095" s="201"/>
      <c r="K1095" s="201"/>
      <c r="N1095" s="201"/>
    </row>
    <row r="1096" spans="1:14" ht="12.75">
      <c r="A1096" s="34"/>
      <c r="B1096" s="34"/>
      <c r="C1096" s="34"/>
      <c r="D1096" s="34"/>
      <c r="J1096" s="201"/>
      <c r="K1096" s="201"/>
      <c r="N1096" s="201"/>
    </row>
    <row r="1097" spans="1:14" ht="12.75">
      <c r="A1097" s="34"/>
      <c r="B1097" s="34"/>
      <c r="C1097" s="34"/>
      <c r="D1097" s="34"/>
      <c r="J1097" s="201"/>
      <c r="K1097" s="201"/>
      <c r="N1097" s="201"/>
    </row>
    <row r="1098" spans="1:14" ht="12.75">
      <c r="A1098" s="34"/>
      <c r="B1098" s="34"/>
      <c r="C1098" s="34"/>
      <c r="D1098" s="34"/>
      <c r="J1098" s="201"/>
      <c r="K1098" s="201"/>
      <c r="N1098" s="201"/>
    </row>
    <row r="1099" spans="1:14" ht="12.75">
      <c r="A1099" s="34"/>
      <c r="B1099" s="34"/>
      <c r="C1099" s="34"/>
      <c r="D1099" s="34"/>
      <c r="J1099" s="201"/>
      <c r="K1099" s="201"/>
      <c r="N1099" s="201"/>
    </row>
    <row r="1100" spans="1:14" ht="12.75">
      <c r="A1100" s="34"/>
      <c r="B1100" s="34"/>
      <c r="C1100" s="34"/>
      <c r="D1100" s="34"/>
      <c r="J1100" s="201"/>
      <c r="K1100" s="201"/>
      <c r="N1100" s="201"/>
    </row>
    <row r="1101" spans="1:14" ht="12.75">
      <c r="A1101" s="34"/>
      <c r="B1101" s="34"/>
      <c r="C1101" s="34"/>
      <c r="D1101" s="34"/>
      <c r="J1101" s="201"/>
      <c r="K1101" s="201"/>
      <c r="N1101" s="201"/>
    </row>
    <row r="1102" spans="1:14" ht="12.75">
      <c r="A1102" s="34"/>
      <c r="B1102" s="34"/>
      <c r="C1102" s="34"/>
      <c r="D1102" s="34"/>
      <c r="J1102" s="201"/>
      <c r="K1102" s="201"/>
      <c r="N1102" s="201"/>
    </row>
    <row r="1103" spans="1:14" ht="12.75">
      <c r="A1103" s="34"/>
      <c r="B1103" s="34"/>
      <c r="C1103" s="34"/>
      <c r="D1103" s="34"/>
      <c r="J1103" s="201"/>
      <c r="K1103" s="201"/>
      <c r="N1103" s="201"/>
    </row>
    <row r="1104" spans="1:14" ht="12.75">
      <c r="A1104" s="34"/>
      <c r="B1104" s="34"/>
      <c r="C1104" s="34"/>
      <c r="D1104" s="34"/>
      <c r="J1104" s="201"/>
      <c r="K1104" s="201"/>
      <c r="N1104" s="201"/>
    </row>
    <row r="1105" spans="1:14" ht="12.75">
      <c r="A1105" s="34"/>
      <c r="B1105" s="34"/>
      <c r="C1105" s="34"/>
      <c r="D1105" s="34"/>
      <c r="J1105" s="201"/>
      <c r="K1105" s="201"/>
      <c r="N1105" s="201"/>
    </row>
    <row r="1106" spans="1:14" ht="12.75">
      <c r="A1106" s="34"/>
      <c r="B1106" s="34"/>
      <c r="C1106" s="34"/>
      <c r="D1106" s="34"/>
      <c r="J1106" s="201"/>
      <c r="K1106" s="201"/>
      <c r="N1106" s="201"/>
    </row>
    <row r="1107" spans="1:14" ht="12.75">
      <c r="A1107" s="34"/>
      <c r="B1107" s="34"/>
      <c r="C1107" s="34"/>
      <c r="D1107" s="34"/>
      <c r="J1107" s="201"/>
      <c r="K1107" s="201"/>
      <c r="N1107" s="201"/>
    </row>
    <row r="1108" spans="1:14" ht="12.75">
      <c r="A1108" s="34"/>
      <c r="B1108" s="34"/>
      <c r="C1108" s="34"/>
      <c r="D1108" s="34"/>
      <c r="J1108" s="201"/>
      <c r="K1108" s="201"/>
      <c r="N1108" s="201"/>
    </row>
    <row r="1109" spans="1:14" ht="12.75">
      <c r="A1109" s="34"/>
      <c r="B1109" s="34"/>
      <c r="C1109" s="34"/>
      <c r="D1109" s="34"/>
      <c r="J1109" s="201"/>
      <c r="K1109" s="201"/>
      <c r="N1109" s="201"/>
    </row>
    <row r="1110" spans="1:14" ht="12.75">
      <c r="A1110" s="34"/>
      <c r="B1110" s="34"/>
      <c r="C1110" s="34"/>
      <c r="D1110" s="34"/>
      <c r="J1110" s="201"/>
      <c r="K1110" s="201"/>
      <c r="N1110" s="201"/>
    </row>
    <row r="1111" spans="1:14" ht="12.75">
      <c r="A1111" s="34"/>
      <c r="B1111" s="34"/>
      <c r="C1111" s="34"/>
      <c r="D1111" s="34"/>
      <c r="J1111" s="201"/>
      <c r="K1111" s="201"/>
      <c r="N1111" s="201"/>
    </row>
    <row r="1112" spans="1:14" ht="12.75">
      <c r="A1112" s="34"/>
      <c r="B1112" s="34"/>
      <c r="C1112" s="34"/>
      <c r="D1112" s="34"/>
      <c r="J1112" s="201"/>
      <c r="K1112" s="201"/>
      <c r="N1112" s="201"/>
    </row>
    <row r="1113" spans="1:14" ht="12.75">
      <c r="A1113" s="34"/>
      <c r="B1113" s="34"/>
      <c r="C1113" s="34"/>
      <c r="D1113" s="34"/>
      <c r="J1113" s="201"/>
      <c r="K1113" s="201"/>
      <c r="N1113" s="201"/>
    </row>
    <row r="1114" spans="1:14" ht="12.75">
      <c r="A1114" s="34"/>
      <c r="B1114" s="34"/>
      <c r="C1114" s="34"/>
      <c r="D1114" s="34"/>
      <c r="J1114" s="201"/>
      <c r="K1114" s="201"/>
      <c r="N1114" s="201"/>
    </row>
    <row r="1115" spans="1:14" ht="12.75">
      <c r="A1115" s="34"/>
      <c r="B1115" s="34"/>
      <c r="C1115" s="34"/>
      <c r="D1115" s="34"/>
      <c r="J1115" s="201"/>
      <c r="K1115" s="201"/>
      <c r="N1115" s="201"/>
    </row>
    <row r="1116" spans="1:14" ht="12.75">
      <c r="A1116" s="34"/>
      <c r="B1116" s="34"/>
      <c r="C1116" s="34"/>
      <c r="D1116" s="34"/>
      <c r="J1116" s="201"/>
      <c r="K1116" s="201"/>
      <c r="N1116" s="201"/>
    </row>
    <row r="1117" spans="1:14" ht="12.75">
      <c r="A1117" s="34"/>
      <c r="B1117" s="34"/>
      <c r="C1117" s="34"/>
      <c r="D1117" s="34"/>
      <c r="J1117" s="201"/>
      <c r="K1117" s="201"/>
      <c r="N1117" s="201"/>
    </row>
    <row r="1118" spans="1:14" ht="12.75">
      <c r="A1118" s="34"/>
      <c r="B1118" s="34"/>
      <c r="C1118" s="34"/>
      <c r="D1118" s="34"/>
      <c r="J1118" s="201"/>
      <c r="K1118" s="201"/>
      <c r="N1118" s="201"/>
    </row>
    <row r="1119" spans="1:14" ht="12.75">
      <c r="A1119" s="34"/>
      <c r="B1119" s="34"/>
      <c r="C1119" s="34"/>
      <c r="D1119" s="34"/>
      <c r="J1119" s="201"/>
      <c r="K1119" s="201"/>
      <c r="N1119" s="201"/>
    </row>
    <row r="1120" spans="1:14" ht="12.75">
      <c r="A1120" s="34"/>
      <c r="B1120" s="34"/>
      <c r="C1120" s="34"/>
      <c r="D1120" s="34"/>
      <c r="J1120" s="201"/>
      <c r="K1120" s="201"/>
      <c r="N1120" s="201"/>
    </row>
    <row r="1121" spans="1:14" ht="12.75">
      <c r="A1121" s="34"/>
      <c r="B1121" s="34"/>
      <c r="C1121" s="34"/>
      <c r="D1121" s="34"/>
      <c r="J1121" s="201"/>
      <c r="K1121" s="201"/>
      <c r="N1121" s="201"/>
    </row>
    <row r="1122" spans="1:14" ht="12.75">
      <c r="A1122" s="34"/>
      <c r="B1122" s="34"/>
      <c r="C1122" s="34"/>
      <c r="D1122" s="34"/>
      <c r="J1122" s="201"/>
      <c r="K1122" s="201"/>
      <c r="N1122" s="201"/>
    </row>
    <row r="1123" spans="1:14" ht="12.75">
      <c r="A1123" s="34"/>
      <c r="B1123" s="34"/>
      <c r="C1123" s="34"/>
      <c r="D1123" s="34"/>
      <c r="J1123" s="201"/>
      <c r="K1123" s="201"/>
      <c r="N1123" s="201"/>
    </row>
    <row r="1124" spans="1:14" ht="12.75">
      <c r="A1124" s="34"/>
      <c r="B1124" s="34"/>
      <c r="C1124" s="34"/>
      <c r="D1124" s="34"/>
      <c r="J1124" s="201"/>
      <c r="K1124" s="201"/>
      <c r="N1124" s="201"/>
    </row>
    <row r="1125" spans="1:14" ht="12.75">
      <c r="A1125" s="34"/>
      <c r="B1125" s="34"/>
      <c r="C1125" s="34"/>
      <c r="D1125" s="34"/>
      <c r="J1125" s="201"/>
      <c r="K1125" s="201"/>
      <c r="N1125" s="201"/>
    </row>
    <row r="1126" spans="1:14" ht="12.75">
      <c r="A1126" s="34"/>
      <c r="B1126" s="34"/>
      <c r="C1126" s="34"/>
      <c r="D1126" s="34"/>
      <c r="J1126" s="201"/>
      <c r="K1126" s="201"/>
      <c r="N1126" s="201"/>
    </row>
    <row r="1127" spans="1:14" ht="12.75">
      <c r="A1127" s="34"/>
      <c r="B1127" s="34"/>
      <c r="C1127" s="34"/>
      <c r="D1127" s="34"/>
      <c r="J1127" s="201"/>
      <c r="K1127" s="201"/>
      <c r="N1127" s="201"/>
    </row>
    <row r="1128" spans="1:14" ht="12.75">
      <c r="A1128" s="34"/>
      <c r="B1128" s="34"/>
      <c r="C1128" s="34"/>
      <c r="D1128" s="34"/>
      <c r="J1128" s="201"/>
      <c r="K1128" s="201"/>
      <c r="N1128" s="201"/>
    </row>
    <row r="1129" spans="1:14" ht="12.75">
      <c r="A1129" s="34"/>
      <c r="B1129" s="34"/>
      <c r="C1129" s="34"/>
      <c r="D1129" s="34"/>
      <c r="J1129" s="201"/>
      <c r="K1129" s="201"/>
      <c r="N1129" s="201"/>
    </row>
    <row r="1130" spans="1:14" ht="12.75">
      <c r="A1130" s="34"/>
      <c r="B1130" s="34"/>
      <c r="C1130" s="34"/>
      <c r="D1130" s="34"/>
      <c r="J1130" s="201"/>
      <c r="K1130" s="201"/>
      <c r="N1130" s="201"/>
    </row>
    <row r="1131" spans="1:14" ht="12.75">
      <c r="A1131" s="34"/>
      <c r="B1131" s="34"/>
      <c r="C1131" s="34"/>
      <c r="D1131" s="34"/>
      <c r="J1131" s="201"/>
      <c r="K1131" s="201"/>
      <c r="N1131" s="201"/>
    </row>
    <row r="1132" spans="1:14" ht="12.75">
      <c r="A1132" s="34"/>
      <c r="B1132" s="34"/>
      <c r="C1132" s="34"/>
      <c r="D1132" s="34"/>
      <c r="J1132" s="201"/>
      <c r="K1132" s="201"/>
      <c r="N1132" s="201"/>
    </row>
    <row r="1133" spans="1:14" ht="12.75">
      <c r="A1133" s="34"/>
      <c r="B1133" s="34"/>
      <c r="C1133" s="34"/>
      <c r="D1133" s="34"/>
      <c r="J1133" s="201"/>
      <c r="K1133" s="201"/>
      <c r="N1133" s="201"/>
    </row>
    <row r="1134" spans="1:14" ht="12.75">
      <c r="A1134" s="34"/>
      <c r="B1134" s="34"/>
      <c r="C1134" s="34"/>
      <c r="D1134" s="34"/>
      <c r="J1134" s="201"/>
      <c r="K1134" s="201"/>
      <c r="N1134" s="201"/>
    </row>
    <row r="1135" spans="1:14" ht="12.75">
      <c r="A1135" s="34"/>
      <c r="B1135" s="34"/>
      <c r="C1135" s="34"/>
      <c r="D1135" s="34"/>
      <c r="J1135" s="201"/>
      <c r="K1135" s="201"/>
      <c r="N1135" s="201"/>
    </row>
    <row r="1136" spans="1:14" ht="12.75">
      <c r="A1136" s="34"/>
      <c r="B1136" s="34"/>
      <c r="C1136" s="34"/>
      <c r="D1136" s="34"/>
      <c r="J1136" s="201"/>
      <c r="K1136" s="201"/>
      <c r="N1136" s="201"/>
    </row>
    <row r="1137" spans="1:14" ht="12.75">
      <c r="A1137" s="34"/>
      <c r="B1137" s="34"/>
      <c r="C1137" s="34"/>
      <c r="D1137" s="34"/>
      <c r="J1137" s="201"/>
      <c r="K1137" s="201"/>
      <c r="N1137" s="201"/>
    </row>
    <row r="1138" spans="1:14" ht="12.75">
      <c r="A1138" s="34"/>
      <c r="B1138" s="34"/>
      <c r="C1138" s="34"/>
      <c r="D1138" s="34"/>
      <c r="J1138" s="201"/>
      <c r="K1138" s="201"/>
      <c r="N1138" s="201"/>
    </row>
    <row r="1139" spans="1:14" ht="12.75">
      <c r="A1139" s="34"/>
      <c r="B1139" s="34"/>
      <c r="C1139" s="34"/>
      <c r="D1139" s="34"/>
      <c r="J1139" s="201"/>
      <c r="K1139" s="201"/>
      <c r="N1139" s="201"/>
    </row>
    <row r="1140" spans="1:14" ht="12.75">
      <c r="A1140" s="34"/>
      <c r="B1140" s="34"/>
      <c r="C1140" s="34"/>
      <c r="D1140" s="34"/>
      <c r="J1140" s="201"/>
      <c r="K1140" s="201"/>
      <c r="N1140" s="201"/>
    </row>
    <row r="1141" spans="1:14" ht="12.75">
      <c r="A1141" s="34"/>
      <c r="B1141" s="34"/>
      <c r="C1141" s="34"/>
      <c r="D1141" s="34"/>
      <c r="J1141" s="201"/>
      <c r="K1141" s="201"/>
      <c r="N1141" s="201"/>
    </row>
    <row r="1142" spans="1:14" ht="12.75">
      <c r="A1142" s="34"/>
      <c r="B1142" s="34"/>
      <c r="C1142" s="34"/>
      <c r="D1142" s="34"/>
      <c r="J1142" s="201"/>
      <c r="K1142" s="201"/>
      <c r="N1142" s="201"/>
    </row>
    <row r="1143" spans="1:14" ht="12.75">
      <c r="A1143" s="34"/>
      <c r="B1143" s="34"/>
      <c r="C1143" s="34"/>
      <c r="D1143" s="34"/>
      <c r="J1143" s="201"/>
      <c r="K1143" s="201"/>
      <c r="N1143" s="201"/>
    </row>
    <row r="1144" spans="1:14" ht="12.75">
      <c r="A1144" s="34"/>
      <c r="B1144" s="34"/>
      <c r="C1144" s="34"/>
      <c r="D1144" s="34"/>
      <c r="J1144" s="201"/>
      <c r="K1144" s="201"/>
      <c r="N1144" s="201"/>
    </row>
    <row r="1145" spans="1:14" ht="12.75">
      <c r="A1145" s="34"/>
      <c r="B1145" s="34"/>
      <c r="C1145" s="34"/>
      <c r="D1145" s="34"/>
      <c r="J1145" s="201"/>
      <c r="K1145" s="201"/>
      <c r="N1145" s="201"/>
    </row>
    <row r="1146" spans="1:14" ht="12.75">
      <c r="A1146" s="34"/>
      <c r="B1146" s="34"/>
      <c r="C1146" s="34"/>
      <c r="D1146" s="34"/>
      <c r="J1146" s="201"/>
      <c r="K1146" s="201"/>
      <c r="N1146" s="201"/>
    </row>
    <row r="1147" spans="1:14" ht="12.75">
      <c r="A1147" s="34"/>
      <c r="B1147" s="34"/>
      <c r="C1147" s="34"/>
      <c r="D1147" s="34"/>
      <c r="J1147" s="201"/>
      <c r="K1147" s="201"/>
      <c r="N1147" s="201"/>
    </row>
    <row r="1148" spans="1:14" ht="12.75">
      <c r="A1148" s="34"/>
      <c r="B1148" s="34"/>
      <c r="C1148" s="34"/>
      <c r="D1148" s="34"/>
      <c r="J1148" s="201"/>
      <c r="K1148" s="201"/>
      <c r="N1148" s="201"/>
    </row>
    <row r="1149" spans="1:14" ht="12.75">
      <c r="A1149" s="34"/>
      <c r="B1149" s="34"/>
      <c r="C1149" s="34"/>
      <c r="D1149" s="34"/>
      <c r="J1149" s="201"/>
      <c r="K1149" s="201"/>
      <c r="N1149" s="201"/>
    </row>
    <row r="1150" spans="1:14" ht="12.75">
      <c r="A1150" s="34"/>
      <c r="B1150" s="34"/>
      <c r="C1150" s="34"/>
      <c r="D1150" s="34"/>
      <c r="J1150" s="201"/>
      <c r="K1150" s="201"/>
      <c r="N1150" s="201"/>
    </row>
    <row r="1151" spans="1:14" ht="12.75">
      <c r="A1151" s="34"/>
      <c r="B1151" s="34"/>
      <c r="C1151" s="34"/>
      <c r="D1151" s="34"/>
      <c r="J1151" s="201"/>
      <c r="K1151" s="201"/>
      <c r="N1151" s="201"/>
    </row>
    <row r="1152" spans="1:14" ht="12.75">
      <c r="A1152" s="34"/>
      <c r="B1152" s="34"/>
      <c r="C1152" s="34"/>
      <c r="D1152" s="34"/>
      <c r="J1152" s="201"/>
      <c r="K1152" s="201"/>
      <c r="N1152" s="201"/>
    </row>
    <row r="1153" spans="1:14" ht="12.75">
      <c r="A1153" s="34"/>
      <c r="B1153" s="34"/>
      <c r="C1153" s="34"/>
      <c r="D1153" s="34"/>
      <c r="J1153" s="201"/>
      <c r="K1153" s="201"/>
      <c r="N1153" s="201"/>
    </row>
    <row r="1154" spans="1:14" ht="12.75">
      <c r="A1154" s="34"/>
      <c r="B1154" s="34"/>
      <c r="C1154" s="34"/>
      <c r="D1154" s="34"/>
      <c r="J1154" s="201"/>
      <c r="K1154" s="201"/>
      <c r="N1154" s="201"/>
    </row>
    <row r="1155" spans="1:14" ht="12.75">
      <c r="A1155" s="34"/>
      <c r="B1155" s="34"/>
      <c r="C1155" s="34"/>
      <c r="D1155" s="34"/>
      <c r="J1155" s="201"/>
      <c r="K1155" s="201"/>
      <c r="N1155" s="201"/>
    </row>
    <row r="1156" spans="1:14" ht="12.75">
      <c r="A1156" s="34"/>
      <c r="B1156" s="34"/>
      <c r="C1156" s="34"/>
      <c r="D1156" s="34"/>
      <c r="J1156" s="201"/>
      <c r="K1156" s="201"/>
      <c r="N1156" s="201"/>
    </row>
    <row r="1157" spans="1:14" ht="12.75">
      <c r="A1157" s="34"/>
      <c r="B1157" s="34"/>
      <c r="C1157" s="34"/>
      <c r="D1157" s="34"/>
      <c r="J1157" s="201"/>
      <c r="K1157" s="201"/>
      <c r="N1157" s="201"/>
    </row>
    <row r="1158" spans="1:14" ht="12.75">
      <c r="A1158" s="34"/>
      <c r="B1158" s="34"/>
      <c r="C1158" s="34"/>
      <c r="D1158" s="34"/>
      <c r="J1158" s="201"/>
      <c r="K1158" s="201"/>
      <c r="N1158" s="201"/>
    </row>
    <row r="1159" spans="1:14" ht="12.75">
      <c r="A1159" s="34"/>
      <c r="B1159" s="34"/>
      <c r="C1159" s="34"/>
      <c r="D1159" s="34"/>
      <c r="J1159" s="201"/>
      <c r="K1159" s="201"/>
      <c r="N1159" s="201"/>
    </row>
    <row r="1160" spans="1:14" ht="12.75">
      <c r="A1160" s="34"/>
      <c r="B1160" s="34"/>
      <c r="C1160" s="34"/>
      <c r="D1160" s="34"/>
      <c r="J1160" s="201"/>
      <c r="K1160" s="201"/>
      <c r="N1160" s="201"/>
    </row>
    <row r="1161" spans="1:14" ht="12.75">
      <c r="A1161" s="34"/>
      <c r="B1161" s="34"/>
      <c r="C1161" s="34"/>
      <c r="D1161" s="34"/>
      <c r="J1161" s="201"/>
      <c r="K1161" s="201"/>
      <c r="N1161" s="201"/>
    </row>
    <row r="1162" spans="1:14" ht="12.75">
      <c r="A1162" s="34"/>
      <c r="B1162" s="34"/>
      <c r="C1162" s="34"/>
      <c r="D1162" s="34"/>
      <c r="J1162" s="201"/>
      <c r="K1162" s="201"/>
      <c r="N1162" s="201"/>
    </row>
    <row r="1163" spans="1:14" ht="12.75">
      <c r="A1163" s="34"/>
      <c r="B1163" s="34"/>
      <c r="C1163" s="34"/>
      <c r="D1163" s="34"/>
      <c r="J1163" s="201"/>
      <c r="K1163" s="201"/>
      <c r="N1163" s="201"/>
    </row>
    <row r="1164" spans="1:14" ht="12.75">
      <c r="A1164" s="34"/>
      <c r="B1164" s="34"/>
      <c r="C1164" s="34"/>
      <c r="D1164" s="34"/>
      <c r="J1164" s="201"/>
      <c r="K1164" s="201"/>
      <c r="N1164" s="201"/>
    </row>
    <row r="1165" spans="1:14" ht="12.75">
      <c r="A1165" s="34"/>
      <c r="B1165" s="34"/>
      <c r="C1165" s="34"/>
      <c r="D1165" s="34"/>
      <c r="J1165" s="201"/>
      <c r="K1165" s="201"/>
      <c r="N1165" s="201"/>
    </row>
    <row r="1166" spans="1:14" ht="12.75">
      <c r="A1166" s="34"/>
      <c r="B1166" s="34"/>
      <c r="C1166" s="34"/>
      <c r="D1166" s="34"/>
      <c r="J1166" s="201"/>
      <c r="K1166" s="201"/>
      <c r="N1166" s="201"/>
    </row>
    <row r="1167" spans="1:14" ht="12.75">
      <c r="A1167" s="34"/>
      <c r="B1167" s="34"/>
      <c r="C1167" s="34"/>
      <c r="D1167" s="34"/>
      <c r="J1167" s="201"/>
      <c r="K1167" s="201"/>
      <c r="N1167" s="201"/>
    </row>
    <row r="1168" spans="1:14" ht="12.75">
      <c r="A1168" s="34"/>
      <c r="B1168" s="34"/>
      <c r="C1168" s="34"/>
      <c r="D1168" s="34"/>
      <c r="J1168" s="201"/>
      <c r="K1168" s="201"/>
      <c r="N1168" s="201"/>
    </row>
    <row r="1169" spans="1:14" ht="12.75">
      <c r="A1169" s="34"/>
      <c r="B1169" s="34"/>
      <c r="C1169" s="34"/>
      <c r="D1169" s="34"/>
      <c r="J1169" s="201"/>
      <c r="K1169" s="201"/>
      <c r="N1169" s="201"/>
    </row>
    <row r="1170" spans="1:14" ht="12.75">
      <c r="A1170" s="34"/>
      <c r="B1170" s="34"/>
      <c r="C1170" s="34"/>
      <c r="D1170" s="34"/>
      <c r="J1170" s="201"/>
      <c r="K1170" s="201"/>
      <c r="N1170" s="201"/>
    </row>
    <row r="1171" spans="1:14" ht="12.75">
      <c r="A1171" s="34"/>
      <c r="B1171" s="34"/>
      <c r="C1171" s="34"/>
      <c r="D1171" s="34"/>
      <c r="J1171" s="201"/>
      <c r="K1171" s="201"/>
      <c r="N1171" s="201"/>
    </row>
    <row r="1172" spans="1:14" ht="12.75">
      <c r="A1172" s="34"/>
      <c r="B1172" s="34"/>
      <c r="C1172" s="34"/>
      <c r="D1172" s="34"/>
      <c r="J1172" s="201"/>
      <c r="K1172" s="201"/>
      <c r="N1172" s="201"/>
    </row>
    <row r="1173" spans="1:14" ht="12.75">
      <c r="A1173" s="34"/>
      <c r="B1173" s="34"/>
      <c r="C1173" s="34"/>
      <c r="D1173" s="34"/>
      <c r="J1173" s="201"/>
      <c r="K1173" s="201"/>
      <c r="N1173" s="201"/>
    </row>
    <row r="1174" spans="1:14" ht="12.75">
      <c r="A1174" s="34"/>
      <c r="B1174" s="34"/>
      <c r="C1174" s="34"/>
      <c r="D1174" s="34"/>
      <c r="J1174" s="201"/>
      <c r="K1174" s="201"/>
      <c r="N1174" s="201"/>
    </row>
    <row r="1175" spans="1:14" ht="12.75">
      <c r="A1175" s="34"/>
      <c r="B1175" s="34"/>
      <c r="C1175" s="34"/>
      <c r="D1175" s="34"/>
      <c r="J1175" s="201"/>
      <c r="K1175" s="201"/>
      <c r="N1175" s="201"/>
    </row>
    <row r="1176" spans="1:14" ht="12.75">
      <c r="A1176" s="34"/>
      <c r="B1176" s="34"/>
      <c r="C1176" s="34"/>
      <c r="D1176" s="34"/>
      <c r="J1176" s="201"/>
      <c r="K1176" s="201"/>
      <c r="N1176" s="201"/>
    </row>
    <row r="1177" spans="1:14" ht="12.75">
      <c r="A1177" s="34"/>
      <c r="B1177" s="34"/>
      <c r="C1177" s="34"/>
      <c r="D1177" s="34"/>
      <c r="J1177" s="201"/>
      <c r="K1177" s="201"/>
      <c r="N1177" s="201"/>
    </row>
    <row r="1178" spans="1:14" ht="12.75">
      <c r="A1178" s="34"/>
      <c r="B1178" s="34"/>
      <c r="C1178" s="34"/>
      <c r="D1178" s="34"/>
      <c r="J1178" s="201"/>
      <c r="K1178" s="201"/>
      <c r="N1178" s="201"/>
    </row>
    <row r="1179" spans="1:14" ht="12.75">
      <c r="A1179" s="34"/>
      <c r="B1179" s="34"/>
      <c r="C1179" s="34"/>
      <c r="D1179" s="34"/>
      <c r="J1179" s="201"/>
      <c r="K1179" s="201"/>
      <c r="N1179" s="201"/>
    </row>
    <row r="1180" spans="1:14" ht="12.75">
      <c r="A1180" s="34"/>
      <c r="B1180" s="34"/>
      <c r="C1180" s="34"/>
      <c r="D1180" s="34"/>
      <c r="J1180" s="201"/>
      <c r="K1180" s="201"/>
      <c r="N1180" s="201"/>
    </row>
    <row r="1181" spans="1:14" ht="12.75">
      <c r="A1181" s="34"/>
      <c r="B1181" s="34"/>
      <c r="C1181" s="34"/>
      <c r="D1181" s="34"/>
      <c r="J1181" s="201"/>
      <c r="K1181" s="201"/>
      <c r="N1181" s="201"/>
    </row>
    <row r="1182" spans="1:14" ht="12.75">
      <c r="A1182" s="34"/>
      <c r="B1182" s="34"/>
      <c r="C1182" s="34"/>
      <c r="D1182" s="34"/>
      <c r="J1182" s="201"/>
      <c r="K1182" s="201"/>
      <c r="N1182" s="201"/>
    </row>
    <row r="1183" spans="1:14" ht="12.75">
      <c r="A1183" s="34"/>
      <c r="B1183" s="34"/>
      <c r="C1183" s="34"/>
      <c r="D1183" s="34"/>
      <c r="J1183" s="201"/>
      <c r="K1183" s="201"/>
      <c r="N1183" s="201"/>
    </row>
    <row r="1184" spans="1:14" ht="12.75">
      <c r="A1184" s="34"/>
      <c r="B1184" s="34"/>
      <c r="C1184" s="34"/>
      <c r="D1184" s="34"/>
      <c r="J1184" s="201"/>
      <c r="K1184" s="201"/>
      <c r="N1184" s="201"/>
    </row>
    <row r="1185" spans="1:14" ht="12.75">
      <c r="A1185" s="34"/>
      <c r="B1185" s="34"/>
      <c r="C1185" s="34"/>
      <c r="D1185" s="34"/>
      <c r="J1185" s="201"/>
      <c r="K1185" s="201"/>
      <c r="N1185" s="201"/>
    </row>
    <row r="1186" spans="1:14" ht="12.75">
      <c r="A1186" s="34"/>
      <c r="B1186" s="34"/>
      <c r="C1186" s="34"/>
      <c r="D1186" s="34"/>
      <c r="J1186" s="201"/>
      <c r="K1186" s="201"/>
      <c r="N1186" s="201"/>
    </row>
    <row r="1187" spans="1:14" ht="12.75">
      <c r="A1187" s="34"/>
      <c r="B1187" s="34"/>
      <c r="C1187" s="34"/>
      <c r="D1187" s="34"/>
      <c r="J1187" s="201"/>
      <c r="K1187" s="201"/>
      <c r="N1187" s="201"/>
    </row>
    <row r="1188" spans="1:14" ht="12.75">
      <c r="A1188" s="34"/>
      <c r="B1188" s="34"/>
      <c r="C1188" s="34"/>
      <c r="D1188" s="34"/>
      <c r="J1188" s="201"/>
      <c r="K1188" s="201"/>
      <c r="N1188" s="201"/>
    </row>
    <row r="1189" spans="1:14" ht="12.75">
      <c r="A1189" s="34"/>
      <c r="B1189" s="34"/>
      <c r="C1189" s="34"/>
      <c r="D1189" s="34"/>
      <c r="J1189" s="201"/>
      <c r="K1189" s="201"/>
      <c r="N1189" s="201"/>
    </row>
    <row r="1190" spans="1:14" ht="12.75">
      <c r="A1190" s="34"/>
      <c r="B1190" s="34"/>
      <c r="C1190" s="34"/>
      <c r="D1190" s="34"/>
      <c r="J1190" s="201"/>
      <c r="K1190" s="201"/>
      <c r="N1190" s="201"/>
    </row>
    <row r="1191" spans="1:14" ht="12.75">
      <c r="A1191" s="34"/>
      <c r="B1191" s="34"/>
      <c r="C1191" s="34"/>
      <c r="D1191" s="34"/>
      <c r="J1191" s="201"/>
      <c r="K1191" s="201"/>
      <c r="N1191" s="201"/>
    </row>
    <row r="1192" spans="1:14" ht="12.75">
      <c r="A1192" s="34"/>
      <c r="B1192" s="34"/>
      <c r="C1192" s="34"/>
      <c r="D1192" s="34"/>
      <c r="J1192" s="201"/>
      <c r="K1192" s="201"/>
      <c r="N1192" s="201"/>
    </row>
    <row r="1193" spans="1:14" ht="12.75">
      <c r="A1193" s="34"/>
      <c r="B1193" s="34"/>
      <c r="C1193" s="34"/>
      <c r="D1193" s="34"/>
      <c r="J1193" s="201"/>
      <c r="K1193" s="201"/>
      <c r="N1193" s="201"/>
    </row>
    <row r="1194" spans="1:14" ht="12.75">
      <c r="A1194" s="34"/>
      <c r="B1194" s="34"/>
      <c r="C1194" s="34"/>
      <c r="D1194" s="34"/>
      <c r="J1194" s="201"/>
      <c r="K1194" s="201"/>
      <c r="N1194" s="201"/>
    </row>
    <row r="1195" spans="1:14" ht="12.75">
      <c r="A1195" s="34"/>
      <c r="B1195" s="34"/>
      <c r="C1195" s="34"/>
      <c r="D1195" s="34"/>
      <c r="J1195" s="201"/>
      <c r="K1195" s="201"/>
      <c r="N1195" s="201"/>
    </row>
    <row r="1196" spans="1:14" ht="12.75">
      <c r="A1196" s="34"/>
      <c r="B1196" s="34"/>
      <c r="C1196" s="34"/>
      <c r="D1196" s="34"/>
      <c r="J1196" s="201"/>
      <c r="K1196" s="201"/>
      <c r="N1196" s="201"/>
    </row>
    <row r="1197" spans="1:14" ht="12.75">
      <c r="A1197" s="34"/>
      <c r="B1197" s="34"/>
      <c r="C1197" s="34"/>
      <c r="D1197" s="34"/>
      <c r="J1197" s="201"/>
      <c r="K1197" s="201"/>
      <c r="N1197" s="201"/>
    </row>
    <row r="1198" spans="1:14" ht="12.75">
      <c r="A1198" s="34"/>
      <c r="B1198" s="34"/>
      <c r="C1198" s="34"/>
      <c r="D1198" s="34"/>
      <c r="J1198" s="201"/>
      <c r="K1198" s="201"/>
      <c r="N1198" s="201"/>
    </row>
    <row r="1199" spans="1:14" ht="12.75">
      <c r="A1199" s="34"/>
      <c r="B1199" s="34"/>
      <c r="C1199" s="34"/>
      <c r="D1199" s="34"/>
      <c r="J1199" s="201"/>
      <c r="K1199" s="201"/>
      <c r="N1199" s="201"/>
    </row>
    <row r="1200" spans="1:14" ht="12.75">
      <c r="A1200" s="34"/>
      <c r="B1200" s="34"/>
      <c r="C1200" s="34"/>
      <c r="D1200" s="34"/>
      <c r="J1200" s="201"/>
      <c r="K1200" s="201"/>
      <c r="N1200" s="201"/>
    </row>
    <row r="1201" spans="1:14" ht="12.75">
      <c r="A1201" s="34"/>
      <c r="B1201" s="34"/>
      <c r="C1201" s="34"/>
      <c r="D1201" s="34"/>
      <c r="J1201" s="201"/>
      <c r="K1201" s="201"/>
      <c r="N1201" s="201"/>
    </row>
    <row r="1202" spans="1:14" ht="12.75">
      <c r="A1202" s="34"/>
      <c r="B1202" s="34"/>
      <c r="C1202" s="34"/>
      <c r="D1202" s="34"/>
      <c r="J1202" s="201"/>
      <c r="K1202" s="201"/>
      <c r="N1202" s="201"/>
    </row>
    <row r="1203" spans="1:14" ht="12.75">
      <c r="A1203" s="34"/>
      <c r="B1203" s="34"/>
      <c r="C1203" s="34"/>
      <c r="D1203" s="34"/>
      <c r="J1203" s="201"/>
      <c r="K1203" s="201"/>
      <c r="N1203" s="201"/>
    </row>
    <row r="1204" spans="1:14" ht="12.75">
      <c r="A1204" s="34"/>
      <c r="B1204" s="34"/>
      <c r="C1204" s="34"/>
      <c r="D1204" s="34"/>
      <c r="J1204" s="201"/>
      <c r="K1204" s="201"/>
      <c r="N1204" s="201"/>
    </row>
    <row r="1205" spans="1:14" ht="12.75">
      <c r="A1205" s="34"/>
      <c r="B1205" s="34"/>
      <c r="C1205" s="34"/>
      <c r="D1205" s="34"/>
      <c r="J1205" s="201"/>
      <c r="K1205" s="201"/>
      <c r="N1205" s="201"/>
    </row>
    <row r="1206" spans="1:14" ht="12.75">
      <c r="A1206" s="34"/>
      <c r="B1206" s="34"/>
      <c r="C1206" s="34"/>
      <c r="D1206" s="34"/>
      <c r="J1206" s="201"/>
      <c r="K1206" s="201"/>
      <c r="N1206" s="201"/>
    </row>
    <row r="1207" spans="1:14" ht="12.75">
      <c r="A1207" s="34"/>
      <c r="B1207" s="34"/>
      <c r="C1207" s="34"/>
      <c r="D1207" s="34"/>
      <c r="J1207" s="201"/>
      <c r="K1207" s="201"/>
      <c r="N1207" s="201"/>
    </row>
    <row r="1208" spans="1:14" ht="12.75">
      <c r="A1208" s="34"/>
      <c r="B1208" s="34"/>
      <c r="C1208" s="34"/>
      <c r="D1208" s="34"/>
      <c r="J1208" s="201"/>
      <c r="K1208" s="201"/>
      <c r="N1208" s="201"/>
    </row>
    <row r="1209" spans="1:14" ht="12.75">
      <c r="A1209" s="34"/>
      <c r="B1209" s="34"/>
      <c r="C1209" s="34"/>
      <c r="D1209" s="34"/>
      <c r="J1209" s="201"/>
      <c r="K1209" s="201"/>
      <c r="N1209" s="201"/>
    </row>
    <row r="1210" spans="1:14" ht="12.75">
      <c r="A1210" s="34"/>
      <c r="B1210" s="34"/>
      <c r="C1210" s="34"/>
      <c r="D1210" s="34"/>
      <c r="J1210" s="201"/>
      <c r="K1210" s="201"/>
      <c r="N1210" s="201"/>
    </row>
    <row r="1211" spans="1:14" ht="12.75">
      <c r="A1211" s="34"/>
      <c r="B1211" s="34"/>
      <c r="C1211" s="34"/>
      <c r="D1211" s="34"/>
      <c r="J1211" s="201"/>
      <c r="K1211" s="201"/>
      <c r="N1211" s="201"/>
    </row>
    <row r="1212" spans="1:14" ht="12.75">
      <c r="A1212" s="34"/>
      <c r="B1212" s="34"/>
      <c r="C1212" s="34"/>
      <c r="D1212" s="34"/>
      <c r="J1212" s="201"/>
      <c r="K1212" s="201"/>
      <c r="N1212" s="201"/>
    </row>
    <row r="1213" spans="1:14" ht="12.75">
      <c r="A1213" s="34"/>
      <c r="B1213" s="34"/>
      <c r="C1213" s="34"/>
      <c r="D1213" s="34"/>
      <c r="J1213" s="201"/>
      <c r="K1213" s="201"/>
      <c r="N1213" s="201"/>
    </row>
    <row r="1214" spans="1:14" ht="12.75">
      <c r="A1214" s="34"/>
      <c r="B1214" s="34"/>
      <c r="C1214" s="34"/>
      <c r="D1214" s="34"/>
      <c r="J1214" s="201"/>
      <c r="K1214" s="201"/>
      <c r="N1214" s="201"/>
    </row>
    <row r="1215" spans="1:14" ht="12.75">
      <c r="A1215" s="34"/>
      <c r="B1215" s="34"/>
      <c r="C1215" s="34"/>
      <c r="D1215" s="34"/>
      <c r="J1215" s="201"/>
      <c r="K1215" s="201"/>
      <c r="N1215" s="201"/>
    </row>
    <row r="1216" spans="1:14" ht="12.75">
      <c r="A1216" s="34"/>
      <c r="B1216" s="34"/>
      <c r="C1216" s="34"/>
      <c r="D1216" s="34"/>
      <c r="J1216" s="201"/>
      <c r="K1216" s="201"/>
      <c r="N1216" s="201"/>
    </row>
    <row r="1217" spans="1:14" ht="12.75">
      <c r="A1217" s="34"/>
      <c r="B1217" s="34"/>
      <c r="C1217" s="34"/>
      <c r="D1217" s="34"/>
      <c r="J1217" s="201"/>
      <c r="K1217" s="201"/>
      <c r="N1217" s="201"/>
    </row>
    <row r="1218" spans="1:14" ht="12.75">
      <c r="A1218" s="34"/>
      <c r="B1218" s="34"/>
      <c r="C1218" s="34"/>
      <c r="D1218" s="34"/>
      <c r="J1218" s="201"/>
      <c r="K1218" s="201"/>
      <c r="N1218" s="201"/>
    </row>
    <row r="1219" spans="1:14" ht="12.75">
      <c r="A1219" s="34"/>
      <c r="B1219" s="34"/>
      <c r="C1219" s="34"/>
      <c r="D1219" s="34"/>
      <c r="J1219" s="201"/>
      <c r="K1219" s="201"/>
      <c r="N1219" s="201"/>
    </row>
    <row r="1220" spans="1:14" ht="12.75">
      <c r="A1220" s="34"/>
      <c r="B1220" s="34"/>
      <c r="C1220" s="34"/>
      <c r="D1220" s="34"/>
      <c r="J1220" s="201"/>
      <c r="K1220" s="201"/>
      <c r="N1220" s="201"/>
    </row>
    <row r="1221" spans="1:14" ht="12.75">
      <c r="A1221" s="34"/>
      <c r="B1221" s="34"/>
      <c r="C1221" s="34"/>
      <c r="D1221" s="34"/>
      <c r="J1221" s="201"/>
      <c r="K1221" s="201"/>
      <c r="N1221" s="201"/>
    </row>
    <row r="1222" spans="1:14" ht="12.75">
      <c r="A1222" s="34"/>
      <c r="B1222" s="34"/>
      <c r="C1222" s="34"/>
      <c r="D1222" s="34"/>
      <c r="J1222" s="201"/>
      <c r="K1222" s="201"/>
      <c r="N1222" s="201"/>
    </row>
    <row r="1223" spans="1:14" ht="12.75">
      <c r="A1223" s="34"/>
      <c r="B1223" s="34"/>
      <c r="C1223" s="34"/>
      <c r="D1223" s="34"/>
      <c r="J1223" s="201"/>
      <c r="K1223" s="201"/>
      <c r="N1223" s="201"/>
    </row>
    <row r="1224" spans="1:14" ht="12.75">
      <c r="A1224" s="34"/>
      <c r="B1224" s="34"/>
      <c r="C1224" s="34"/>
      <c r="D1224" s="34"/>
      <c r="J1224" s="201"/>
      <c r="K1224" s="201"/>
      <c r="N1224" s="201"/>
    </row>
    <row r="1225" spans="1:14" ht="12.75">
      <c r="A1225" s="34"/>
      <c r="B1225" s="34"/>
      <c r="C1225" s="34"/>
      <c r="D1225" s="34"/>
      <c r="J1225" s="201"/>
      <c r="K1225" s="201"/>
      <c r="N1225" s="201"/>
    </row>
    <row r="1226" spans="1:14" ht="12.75">
      <c r="A1226" s="34"/>
      <c r="B1226" s="34"/>
      <c r="C1226" s="34"/>
      <c r="D1226" s="34"/>
      <c r="J1226" s="201"/>
      <c r="K1226" s="201"/>
      <c r="N1226" s="201"/>
    </row>
    <row r="1227" spans="1:14" ht="12.75">
      <c r="A1227" s="34"/>
      <c r="B1227" s="34"/>
      <c r="C1227" s="34"/>
      <c r="D1227" s="34"/>
      <c r="J1227" s="201"/>
      <c r="K1227" s="201"/>
      <c r="N1227" s="201"/>
    </row>
    <row r="1228" spans="1:14" ht="12.75">
      <c r="A1228" s="34"/>
      <c r="B1228" s="34"/>
      <c r="C1228" s="34"/>
      <c r="D1228" s="34"/>
      <c r="J1228" s="201"/>
      <c r="K1228" s="201"/>
      <c r="N1228" s="201"/>
    </row>
    <row r="1229" spans="1:14" ht="12.75">
      <c r="A1229" s="34"/>
      <c r="B1229" s="34"/>
      <c r="C1229" s="34"/>
      <c r="D1229" s="34"/>
      <c r="J1229" s="201"/>
      <c r="K1229" s="201"/>
      <c r="N1229" s="201"/>
    </row>
    <row r="1230" spans="1:14" ht="12.75">
      <c r="A1230" s="34"/>
      <c r="B1230" s="34"/>
      <c r="C1230" s="34"/>
      <c r="D1230" s="34"/>
      <c r="J1230" s="201"/>
      <c r="K1230" s="201"/>
      <c r="N1230" s="201"/>
    </row>
    <row r="1231" spans="1:14" ht="12.75">
      <c r="A1231" s="34"/>
      <c r="B1231" s="34"/>
      <c r="C1231" s="34"/>
      <c r="D1231" s="34"/>
      <c r="J1231" s="201"/>
      <c r="K1231" s="201"/>
      <c r="N1231" s="201"/>
    </row>
    <row r="1232" spans="1:14" ht="12.75">
      <c r="A1232" s="34"/>
      <c r="B1232" s="34"/>
      <c r="C1232" s="34"/>
      <c r="D1232" s="34"/>
      <c r="J1232" s="201"/>
      <c r="K1232" s="201"/>
      <c r="N1232" s="201"/>
    </row>
    <row r="1233" spans="1:14" ht="12.75">
      <c r="A1233" s="34"/>
      <c r="B1233" s="34"/>
      <c r="C1233" s="34"/>
      <c r="D1233" s="34"/>
      <c r="J1233" s="201"/>
      <c r="K1233" s="201"/>
      <c r="N1233" s="201"/>
    </row>
    <row r="1234" spans="1:14" ht="12.75">
      <c r="A1234" s="34"/>
      <c r="B1234" s="34"/>
      <c r="C1234" s="34"/>
      <c r="D1234" s="34"/>
      <c r="J1234" s="201"/>
      <c r="K1234" s="201"/>
      <c r="N1234" s="201"/>
    </row>
    <row r="1235" spans="1:14" ht="12.75">
      <c r="A1235" s="34"/>
      <c r="B1235" s="34"/>
      <c r="C1235" s="34"/>
      <c r="D1235" s="34"/>
      <c r="J1235" s="201"/>
      <c r="K1235" s="201"/>
      <c r="N1235" s="201"/>
    </row>
    <row r="1236" spans="1:14" ht="12.75">
      <c r="A1236" s="34"/>
      <c r="B1236" s="34"/>
      <c r="C1236" s="34"/>
      <c r="D1236" s="34"/>
      <c r="J1236" s="201"/>
      <c r="K1236" s="201"/>
      <c r="N1236" s="201"/>
    </row>
    <row r="1237" spans="1:14" ht="12.75">
      <c r="A1237" s="34"/>
      <c r="B1237" s="34"/>
      <c r="C1237" s="34"/>
      <c r="D1237" s="34"/>
      <c r="J1237" s="201"/>
      <c r="K1237" s="201"/>
      <c r="N1237" s="201"/>
    </row>
    <row r="1238" spans="1:14" ht="12.75">
      <c r="A1238" s="34"/>
      <c r="B1238" s="34"/>
      <c r="C1238" s="34"/>
      <c r="D1238" s="34"/>
      <c r="J1238" s="201"/>
      <c r="K1238" s="201"/>
      <c r="N1238" s="201"/>
    </row>
    <row r="1239" spans="1:14" ht="12.75">
      <c r="A1239" s="34"/>
      <c r="B1239" s="34"/>
      <c r="C1239" s="34"/>
      <c r="D1239" s="34"/>
      <c r="J1239" s="201"/>
      <c r="K1239" s="201"/>
      <c r="N1239" s="201"/>
    </row>
    <row r="1240" spans="1:14" ht="12.75">
      <c r="A1240" s="34"/>
      <c r="B1240" s="34"/>
      <c r="C1240" s="34"/>
      <c r="D1240" s="34"/>
      <c r="J1240" s="201"/>
      <c r="K1240" s="201"/>
      <c r="N1240" s="201"/>
    </row>
    <row r="1241" spans="1:14" ht="12.75">
      <c r="A1241" s="34"/>
      <c r="B1241" s="34"/>
      <c r="C1241" s="34"/>
      <c r="D1241" s="34"/>
      <c r="J1241" s="201"/>
      <c r="K1241" s="201"/>
      <c r="N1241" s="201"/>
    </row>
    <row r="1242" spans="1:14" ht="12.75">
      <c r="A1242" s="34"/>
      <c r="B1242" s="34"/>
      <c r="C1242" s="34"/>
      <c r="D1242" s="34"/>
      <c r="J1242" s="201"/>
      <c r="K1242" s="201"/>
      <c r="N1242" s="201"/>
    </row>
    <row r="1243" spans="1:14" ht="12.75">
      <c r="A1243" s="34"/>
      <c r="B1243" s="34"/>
      <c r="C1243" s="34"/>
      <c r="D1243" s="34"/>
      <c r="J1243" s="201"/>
      <c r="K1243" s="201"/>
      <c r="N1243" s="201"/>
    </row>
    <row r="1244" spans="1:14" ht="12.75">
      <c r="A1244" s="34"/>
      <c r="B1244" s="34"/>
      <c r="C1244" s="34"/>
      <c r="D1244" s="34"/>
      <c r="J1244" s="201"/>
      <c r="K1244" s="201"/>
      <c r="N1244" s="201"/>
    </row>
    <row r="1245" spans="1:14" ht="12.75">
      <c r="A1245" s="34"/>
      <c r="B1245" s="34"/>
      <c r="C1245" s="34"/>
      <c r="D1245" s="34"/>
      <c r="J1245" s="201"/>
      <c r="K1245" s="201"/>
      <c r="N1245" s="201"/>
    </row>
    <row r="1246" spans="1:14" ht="12.75">
      <c r="A1246" s="34"/>
      <c r="B1246" s="34"/>
      <c r="C1246" s="34"/>
      <c r="D1246" s="34"/>
      <c r="J1246" s="201"/>
      <c r="K1246" s="201"/>
      <c r="N1246" s="201"/>
    </row>
    <row r="1247" spans="1:14" ht="12.75">
      <c r="A1247" s="34"/>
      <c r="B1247" s="34"/>
      <c r="C1247" s="34"/>
      <c r="D1247" s="34"/>
      <c r="J1247" s="201"/>
      <c r="K1247" s="201"/>
      <c r="N1247" s="201"/>
    </row>
    <row r="1248" spans="1:14" ht="12.75">
      <c r="A1248" s="34"/>
      <c r="B1248" s="34"/>
      <c r="C1248" s="34"/>
      <c r="D1248" s="34"/>
      <c r="J1248" s="201"/>
      <c r="K1248" s="201"/>
      <c r="N1248" s="201"/>
    </row>
    <row r="1249" spans="1:14" ht="12.75">
      <c r="A1249" s="34"/>
      <c r="B1249" s="34"/>
      <c r="C1249" s="34"/>
      <c r="D1249" s="34"/>
      <c r="J1249" s="201"/>
      <c r="K1249" s="201"/>
      <c r="N1249" s="201"/>
    </row>
    <row r="1250" spans="1:14" ht="12.75">
      <c r="A1250" s="34"/>
      <c r="B1250" s="34"/>
      <c r="C1250" s="34"/>
      <c r="D1250" s="34"/>
      <c r="J1250" s="201"/>
      <c r="K1250" s="201"/>
      <c r="N1250" s="201"/>
    </row>
    <row r="1251" spans="1:14" ht="12.75">
      <c r="A1251" s="34"/>
      <c r="B1251" s="34"/>
      <c r="C1251" s="34"/>
      <c r="D1251" s="34"/>
      <c r="J1251" s="201"/>
      <c r="K1251" s="201"/>
      <c r="N1251" s="201"/>
    </row>
    <row r="1252" spans="1:14" ht="12.75">
      <c r="A1252" s="34"/>
      <c r="B1252" s="34"/>
      <c r="C1252" s="34"/>
      <c r="D1252" s="34"/>
      <c r="J1252" s="201"/>
      <c r="K1252" s="201"/>
      <c r="N1252" s="201"/>
    </row>
    <row r="1253" spans="1:14" ht="12.75">
      <c r="A1253" s="34"/>
      <c r="B1253" s="34"/>
      <c r="C1253" s="34"/>
      <c r="D1253" s="34"/>
      <c r="J1253" s="201"/>
      <c r="K1253" s="201"/>
      <c r="N1253" s="201"/>
    </row>
    <row r="1254" spans="1:14" ht="12.75">
      <c r="A1254" s="34"/>
      <c r="B1254" s="34"/>
      <c r="C1254" s="34"/>
      <c r="D1254" s="34"/>
      <c r="J1254" s="201"/>
      <c r="K1254" s="201"/>
      <c r="N1254" s="201"/>
    </row>
    <row r="1255" spans="1:14" ht="12.75">
      <c r="A1255" s="34"/>
      <c r="B1255" s="34"/>
      <c r="C1255" s="34"/>
      <c r="D1255" s="34"/>
      <c r="J1255" s="201"/>
      <c r="K1255" s="201"/>
      <c r="N1255" s="201"/>
    </row>
    <row r="1256" spans="1:14" ht="12.75">
      <c r="A1256" s="34"/>
      <c r="B1256" s="34"/>
      <c r="C1256" s="34"/>
      <c r="D1256" s="34"/>
      <c r="J1256" s="201"/>
      <c r="K1256" s="201"/>
      <c r="N1256" s="201"/>
    </row>
    <row r="1257" spans="1:14" ht="12.75">
      <c r="A1257" s="34"/>
      <c r="B1257" s="34"/>
      <c r="C1257" s="34"/>
      <c r="D1257" s="34"/>
      <c r="J1257" s="201"/>
      <c r="K1257" s="201"/>
      <c r="N1257" s="201"/>
    </row>
    <row r="1258" spans="1:14" ht="12.75">
      <c r="A1258" s="34"/>
      <c r="B1258" s="34"/>
      <c r="C1258" s="34"/>
      <c r="D1258" s="34"/>
      <c r="J1258" s="201"/>
      <c r="K1258" s="201"/>
      <c r="N1258" s="201"/>
    </row>
    <row r="1259" spans="1:14" ht="12.75">
      <c r="A1259" s="34"/>
      <c r="B1259" s="34"/>
      <c r="C1259" s="34"/>
      <c r="D1259" s="34"/>
      <c r="J1259" s="201"/>
      <c r="K1259" s="201"/>
      <c r="N1259" s="201"/>
    </row>
    <row r="1260" spans="1:14" ht="12.75">
      <c r="A1260" s="34"/>
      <c r="B1260" s="34"/>
      <c r="C1260" s="34"/>
      <c r="D1260" s="34"/>
      <c r="J1260" s="201"/>
      <c r="K1260" s="201"/>
      <c r="N1260" s="201"/>
    </row>
    <row r="1261" spans="1:14" ht="12.75">
      <c r="A1261" s="34"/>
      <c r="B1261" s="34"/>
      <c r="C1261" s="34"/>
      <c r="D1261" s="34"/>
      <c r="J1261" s="201"/>
      <c r="K1261" s="201"/>
      <c r="N1261" s="201"/>
    </row>
    <row r="1262" spans="1:14" ht="12.75">
      <c r="A1262" s="34"/>
      <c r="B1262" s="34"/>
      <c r="C1262" s="34"/>
      <c r="D1262" s="34"/>
      <c r="J1262" s="201"/>
      <c r="K1262" s="201"/>
      <c r="N1262" s="201"/>
    </row>
    <row r="1263" spans="10:14" ht="12.75">
      <c r="J1263" s="201"/>
      <c r="K1263" s="201"/>
      <c r="N1263" s="201"/>
    </row>
    <row r="1264" spans="10:14" ht="12.75">
      <c r="J1264" s="201"/>
      <c r="K1264" s="201"/>
      <c r="N1264" s="201"/>
    </row>
    <row r="1265" spans="10:14" ht="12.75">
      <c r="J1265" s="201"/>
      <c r="K1265" s="201"/>
      <c r="N1265" s="201"/>
    </row>
    <row r="1266" spans="10:14" ht="12.75">
      <c r="J1266" s="201"/>
      <c r="K1266" s="201"/>
      <c r="N1266" s="201"/>
    </row>
    <row r="1267" spans="10:14" ht="12.75">
      <c r="J1267" s="201"/>
      <c r="K1267" s="201"/>
      <c r="N1267" s="201"/>
    </row>
    <row r="1268" spans="10:14" ht="12.75">
      <c r="J1268" s="201"/>
      <c r="K1268" s="201"/>
      <c r="N1268" s="201"/>
    </row>
    <row r="1269" spans="10:14" ht="12.75">
      <c r="J1269" s="201"/>
      <c r="K1269" s="201"/>
      <c r="N1269" s="201"/>
    </row>
    <row r="1270" spans="10:14" ht="12.75">
      <c r="J1270" s="201"/>
      <c r="K1270" s="201"/>
      <c r="N1270" s="201"/>
    </row>
    <row r="1271" spans="10:14" ht="12.75">
      <c r="J1271" s="201"/>
      <c r="K1271" s="201"/>
      <c r="N1271" s="201"/>
    </row>
    <row r="1272" spans="10:14" ht="12.75">
      <c r="J1272" s="201"/>
      <c r="K1272" s="201"/>
      <c r="N1272" s="201"/>
    </row>
    <row r="1273" spans="10:14" ht="12.75">
      <c r="J1273" s="201"/>
      <c r="K1273" s="201"/>
      <c r="N1273" s="201"/>
    </row>
    <row r="1274" spans="10:14" ht="12.75">
      <c r="J1274" s="201"/>
      <c r="K1274" s="201"/>
      <c r="N1274" s="201"/>
    </row>
    <row r="1275" spans="10:14" ht="12.75">
      <c r="J1275" s="201"/>
      <c r="K1275" s="201"/>
      <c r="N1275" s="201"/>
    </row>
    <row r="1276" spans="10:14" ht="12.75">
      <c r="J1276" s="201"/>
      <c r="K1276" s="201"/>
      <c r="N1276" s="201"/>
    </row>
    <row r="1277" spans="10:14" ht="12.75">
      <c r="J1277" s="201"/>
      <c r="K1277" s="201"/>
      <c r="N1277" s="201"/>
    </row>
    <row r="1278" spans="10:14" ht="12.75">
      <c r="J1278" s="201"/>
      <c r="K1278" s="201"/>
      <c r="N1278" s="201"/>
    </row>
    <row r="1279" spans="10:14" ht="12.75">
      <c r="J1279" s="201"/>
      <c r="K1279" s="201"/>
      <c r="N1279" s="201"/>
    </row>
    <row r="1280" spans="10:14" ht="12.75">
      <c r="J1280" s="201"/>
      <c r="K1280" s="201"/>
      <c r="N1280" s="201"/>
    </row>
    <row r="1281" spans="10:14" ht="12.75">
      <c r="J1281" s="201"/>
      <c r="K1281" s="201"/>
      <c r="N1281" s="201"/>
    </row>
    <row r="1282" spans="10:14" ht="12.75">
      <c r="J1282" s="201"/>
      <c r="K1282" s="201"/>
      <c r="N1282" s="201"/>
    </row>
    <row r="1283" spans="10:14" ht="12.75">
      <c r="J1283" s="201"/>
      <c r="K1283" s="201"/>
      <c r="N1283" s="201"/>
    </row>
    <row r="1284" spans="10:14" ht="12.75">
      <c r="J1284" s="201"/>
      <c r="K1284" s="201"/>
      <c r="N1284" s="201"/>
    </row>
    <row r="1285" spans="10:14" ht="12.75">
      <c r="J1285" s="201"/>
      <c r="K1285" s="201"/>
      <c r="N1285" s="201"/>
    </row>
    <row r="1286" spans="10:14" ht="12.75">
      <c r="J1286" s="201"/>
      <c r="K1286" s="201"/>
      <c r="N1286" s="201"/>
    </row>
    <row r="1287" spans="10:14" ht="12.75">
      <c r="J1287" s="201"/>
      <c r="K1287" s="201"/>
      <c r="N1287" s="201"/>
    </row>
    <row r="1288" spans="10:14" ht="12.75">
      <c r="J1288" s="201"/>
      <c r="K1288" s="201"/>
      <c r="N1288" s="201"/>
    </row>
    <row r="1289" spans="10:14" ht="12.75">
      <c r="J1289" s="201"/>
      <c r="K1289" s="201"/>
      <c r="N1289" s="201"/>
    </row>
    <row r="1290" spans="10:14" ht="12.75">
      <c r="J1290" s="201"/>
      <c r="K1290" s="201"/>
      <c r="N1290" s="201"/>
    </row>
    <row r="1291" spans="10:14" ht="12.75">
      <c r="J1291" s="201"/>
      <c r="K1291" s="201"/>
      <c r="N1291" s="201"/>
    </row>
    <row r="1292" spans="10:14" ht="12.75">
      <c r="J1292" s="201"/>
      <c r="K1292" s="201"/>
      <c r="N1292" s="201"/>
    </row>
    <row r="1293" spans="10:14" ht="12.75">
      <c r="J1293" s="201"/>
      <c r="K1293" s="201"/>
      <c r="N1293" s="201"/>
    </row>
    <row r="1294" spans="10:14" ht="12.75">
      <c r="J1294" s="201"/>
      <c r="K1294" s="201"/>
      <c r="N1294" s="201"/>
    </row>
    <row r="1295" spans="10:14" ht="12.75">
      <c r="J1295" s="201"/>
      <c r="K1295" s="201"/>
      <c r="N1295" s="201"/>
    </row>
    <row r="1296" spans="10:14" ht="12.75">
      <c r="J1296" s="201"/>
      <c r="K1296" s="201"/>
      <c r="N1296" s="201"/>
    </row>
    <row r="1297" spans="10:14" ht="12.75">
      <c r="J1297" s="201"/>
      <c r="K1297" s="201"/>
      <c r="N1297" s="201"/>
    </row>
    <row r="1298" spans="10:14" ht="12.75">
      <c r="J1298" s="201"/>
      <c r="K1298" s="201"/>
      <c r="N1298" s="201"/>
    </row>
    <row r="1299" spans="10:14" ht="12.75">
      <c r="J1299" s="201"/>
      <c r="K1299" s="201"/>
      <c r="N1299" s="201"/>
    </row>
    <row r="1300" spans="10:14" ht="12.75">
      <c r="J1300" s="201"/>
      <c r="K1300" s="201"/>
      <c r="N1300" s="201"/>
    </row>
    <row r="1301" spans="10:14" ht="12.75">
      <c r="J1301" s="201"/>
      <c r="K1301" s="201"/>
      <c r="N1301" s="201"/>
    </row>
    <row r="1302" spans="10:14" ht="12.75">
      <c r="J1302" s="201"/>
      <c r="K1302" s="201"/>
      <c r="N1302" s="201"/>
    </row>
    <row r="1303" spans="10:14" ht="12.75">
      <c r="J1303" s="201"/>
      <c r="K1303" s="201"/>
      <c r="N1303" s="201"/>
    </row>
    <row r="1304" spans="10:14" ht="12.75">
      <c r="J1304" s="201"/>
      <c r="K1304" s="201"/>
      <c r="N1304" s="201"/>
    </row>
    <row r="1305" spans="10:14" ht="12.75">
      <c r="J1305" s="201"/>
      <c r="K1305" s="201"/>
      <c r="N1305" s="201"/>
    </row>
    <row r="1306" spans="10:14" ht="12.75">
      <c r="J1306" s="201"/>
      <c r="K1306" s="201"/>
      <c r="N1306" s="201"/>
    </row>
    <row r="1307" spans="10:14" ht="12.75">
      <c r="J1307" s="201"/>
      <c r="K1307" s="201"/>
      <c r="N1307" s="201"/>
    </row>
    <row r="1308" spans="10:14" ht="12.75">
      <c r="J1308" s="201"/>
      <c r="K1308" s="201"/>
      <c r="N1308" s="201"/>
    </row>
    <row r="1309" spans="10:14" ht="12.75">
      <c r="J1309" s="201"/>
      <c r="K1309" s="201"/>
      <c r="N1309" s="201"/>
    </row>
    <row r="1310" spans="10:14" ht="12.75">
      <c r="J1310" s="201"/>
      <c r="K1310" s="201"/>
      <c r="N1310" s="201"/>
    </row>
    <row r="1311" spans="10:14" ht="12.75">
      <c r="J1311" s="201"/>
      <c r="K1311" s="201"/>
      <c r="N1311" s="201"/>
    </row>
    <row r="1312" spans="10:14" ht="12.75">
      <c r="J1312" s="201"/>
      <c r="K1312" s="201"/>
      <c r="N1312" s="201"/>
    </row>
    <row r="1313" spans="10:14" ht="12.75">
      <c r="J1313" s="201"/>
      <c r="K1313" s="201"/>
      <c r="N1313" s="201"/>
    </row>
    <row r="1314" spans="10:14" ht="12.75">
      <c r="J1314" s="201"/>
      <c r="K1314" s="201"/>
      <c r="N1314" s="201"/>
    </row>
    <row r="1315" spans="10:14" ht="12.75">
      <c r="J1315" s="201"/>
      <c r="K1315" s="201"/>
      <c r="N1315" s="201"/>
    </row>
    <row r="1316" spans="10:14" ht="12.75">
      <c r="J1316" s="201"/>
      <c r="K1316" s="201"/>
      <c r="N1316" s="201"/>
    </row>
    <row r="1317" spans="10:14" ht="12.75">
      <c r="J1317" s="201"/>
      <c r="K1317" s="201"/>
      <c r="N1317" s="201"/>
    </row>
    <row r="1318" spans="10:14" ht="12.75">
      <c r="J1318" s="201"/>
      <c r="K1318" s="201"/>
      <c r="N1318" s="201"/>
    </row>
    <row r="1319" spans="10:14" ht="12.75">
      <c r="J1319" s="201"/>
      <c r="K1319" s="201"/>
      <c r="N1319" s="201"/>
    </row>
    <row r="1320" spans="10:14" ht="12.75">
      <c r="J1320" s="201"/>
      <c r="K1320" s="201"/>
      <c r="N1320" s="201"/>
    </row>
    <row r="1321" spans="10:14" ht="12.75">
      <c r="J1321" s="201"/>
      <c r="K1321" s="201"/>
      <c r="N1321" s="201"/>
    </row>
    <row r="1322" spans="10:14" ht="12.75">
      <c r="J1322" s="201"/>
      <c r="K1322" s="201"/>
      <c r="N1322" s="201"/>
    </row>
    <row r="1323" spans="10:14" ht="12.75">
      <c r="J1323" s="201"/>
      <c r="K1323" s="201"/>
      <c r="N1323" s="201"/>
    </row>
    <row r="1324" spans="10:14" ht="12.75">
      <c r="J1324" s="201"/>
      <c r="K1324" s="201"/>
      <c r="N1324" s="201"/>
    </row>
    <row r="1325" spans="10:14" ht="12.75">
      <c r="J1325" s="201"/>
      <c r="K1325" s="201"/>
      <c r="N1325" s="201"/>
    </row>
    <row r="1326" spans="10:14" ht="12.75">
      <c r="J1326" s="201"/>
      <c r="K1326" s="201"/>
      <c r="N1326" s="201"/>
    </row>
    <row r="1327" spans="10:14" ht="12.75">
      <c r="J1327" s="201"/>
      <c r="K1327" s="201"/>
      <c r="N1327" s="201"/>
    </row>
    <row r="1328" spans="10:14" ht="12.75">
      <c r="J1328" s="201"/>
      <c r="K1328" s="201"/>
      <c r="N1328" s="201"/>
    </row>
    <row r="1329" spans="10:14" ht="12.75">
      <c r="J1329" s="201"/>
      <c r="K1329" s="201"/>
      <c r="N1329" s="201"/>
    </row>
    <row r="1330" spans="10:14" ht="12.75">
      <c r="J1330" s="201"/>
      <c r="K1330" s="201"/>
      <c r="N1330" s="201"/>
    </row>
    <row r="1331" spans="10:14" ht="12.75">
      <c r="J1331" s="201"/>
      <c r="K1331" s="201"/>
      <c r="N1331" s="201"/>
    </row>
    <row r="1332" spans="10:14" ht="12.75">
      <c r="J1332" s="201"/>
      <c r="K1332" s="201"/>
      <c r="N1332" s="201"/>
    </row>
    <row r="1333" spans="10:14" ht="12.75">
      <c r="J1333" s="201"/>
      <c r="K1333" s="201"/>
      <c r="N1333" s="201"/>
    </row>
    <row r="1334" spans="10:14" ht="12.75">
      <c r="J1334" s="201"/>
      <c r="K1334" s="201"/>
      <c r="N1334" s="201"/>
    </row>
    <row r="1335" spans="10:14" ht="12.75">
      <c r="J1335" s="201"/>
      <c r="K1335" s="201"/>
      <c r="N1335" s="201"/>
    </row>
    <row r="1336" spans="10:14" ht="12.75">
      <c r="J1336" s="201"/>
      <c r="K1336" s="201"/>
      <c r="N1336" s="201"/>
    </row>
    <row r="1337" spans="10:14" ht="12.75">
      <c r="J1337" s="201"/>
      <c r="K1337" s="201"/>
      <c r="N1337" s="201"/>
    </row>
    <row r="1338" spans="10:14" ht="12.75">
      <c r="J1338" s="201"/>
      <c r="K1338" s="201"/>
      <c r="N1338" s="201"/>
    </row>
    <row r="1339" spans="10:14" ht="12.75">
      <c r="J1339" s="201"/>
      <c r="K1339" s="201"/>
      <c r="N1339" s="201"/>
    </row>
    <row r="1340" spans="10:14" ht="12.75">
      <c r="J1340" s="201"/>
      <c r="K1340" s="201"/>
      <c r="N1340" s="201"/>
    </row>
    <row r="1341" spans="10:14" ht="12.75">
      <c r="J1341" s="201"/>
      <c r="K1341" s="201"/>
      <c r="N1341" s="201"/>
    </row>
    <row r="1342" spans="10:14" ht="12.75">
      <c r="J1342" s="201"/>
      <c r="K1342" s="201"/>
      <c r="N1342" s="201"/>
    </row>
    <row r="1343" spans="10:14" ht="12.75">
      <c r="J1343" s="201"/>
      <c r="K1343" s="201"/>
      <c r="N1343" s="201"/>
    </row>
    <row r="1344" spans="10:14" ht="12.75">
      <c r="J1344" s="201"/>
      <c r="K1344" s="201"/>
      <c r="N1344" s="201"/>
    </row>
    <row r="1345" spans="10:14" ht="12.75">
      <c r="J1345" s="201"/>
      <c r="K1345" s="201"/>
      <c r="N1345" s="201"/>
    </row>
    <row r="1346" spans="10:14" ht="12.75">
      <c r="J1346" s="201"/>
      <c r="K1346" s="201"/>
      <c r="N1346" s="201"/>
    </row>
    <row r="1347" spans="10:14" ht="12.75">
      <c r="J1347" s="201"/>
      <c r="K1347" s="201"/>
      <c r="N1347" s="201"/>
    </row>
    <row r="1348" spans="10:14" ht="12.75">
      <c r="J1348" s="201"/>
      <c r="K1348" s="201"/>
      <c r="N1348" s="201"/>
    </row>
    <row r="1349" spans="10:14" ht="12.75">
      <c r="J1349" s="201"/>
      <c r="K1349" s="201"/>
      <c r="N1349" s="201"/>
    </row>
    <row r="1350" spans="10:14" ht="12.75">
      <c r="J1350" s="201"/>
      <c r="K1350" s="201"/>
      <c r="N1350" s="201"/>
    </row>
    <row r="1351" spans="10:14" ht="12.75">
      <c r="J1351" s="201"/>
      <c r="K1351" s="201"/>
      <c r="N1351" s="201"/>
    </row>
    <row r="1352" spans="10:14" ht="12.75">
      <c r="J1352" s="201"/>
      <c r="K1352" s="201"/>
      <c r="N1352" s="201"/>
    </row>
    <row r="1353" spans="10:14" ht="12.75">
      <c r="J1353" s="201"/>
      <c r="K1353" s="201"/>
      <c r="N1353" s="201"/>
    </row>
    <row r="1354" spans="10:14" ht="12.75">
      <c r="J1354" s="201"/>
      <c r="K1354" s="201"/>
      <c r="N1354" s="201"/>
    </row>
    <row r="1355" spans="10:14" ht="12.75">
      <c r="J1355" s="201"/>
      <c r="K1355" s="201"/>
      <c r="N1355" s="201"/>
    </row>
    <row r="1356" spans="10:14" ht="12.75">
      <c r="J1356" s="201"/>
      <c r="K1356" s="201"/>
      <c r="N1356" s="201"/>
    </row>
    <row r="1357" spans="10:14" ht="12.75">
      <c r="J1357" s="201"/>
      <c r="K1357" s="201"/>
      <c r="N1357" s="201"/>
    </row>
    <row r="1358" spans="10:14" ht="12.75">
      <c r="J1358" s="201"/>
      <c r="K1358" s="201"/>
      <c r="N1358" s="201"/>
    </row>
    <row r="1359" spans="10:14" ht="12.75">
      <c r="J1359" s="201"/>
      <c r="K1359" s="201"/>
      <c r="N1359" s="201"/>
    </row>
    <row r="1360" spans="10:14" ht="12.75">
      <c r="J1360" s="201"/>
      <c r="K1360" s="201"/>
      <c r="N1360" s="201"/>
    </row>
    <row r="1361" spans="10:14" ht="12.75">
      <c r="J1361" s="201"/>
      <c r="K1361" s="201"/>
      <c r="N1361" s="201"/>
    </row>
    <row r="1362" spans="10:14" ht="12.75">
      <c r="J1362" s="201"/>
      <c r="K1362" s="201"/>
      <c r="N1362" s="201"/>
    </row>
    <row r="1363" spans="10:14" ht="12.75">
      <c r="J1363" s="201"/>
      <c r="K1363" s="201"/>
      <c r="N1363" s="201"/>
    </row>
    <row r="1364" spans="10:14" ht="12.75">
      <c r="J1364" s="201"/>
      <c r="K1364" s="201"/>
      <c r="N1364" s="201"/>
    </row>
    <row r="1365" spans="10:14" ht="12.75">
      <c r="J1365" s="201"/>
      <c r="K1365" s="201"/>
      <c r="N1365" s="201"/>
    </row>
    <row r="1366" spans="10:14" ht="12.75">
      <c r="J1366" s="201"/>
      <c r="K1366" s="201"/>
      <c r="N1366" s="201"/>
    </row>
    <row r="1367" spans="10:14" ht="12.75">
      <c r="J1367" s="201"/>
      <c r="K1367" s="201"/>
      <c r="N1367" s="201"/>
    </row>
    <row r="1368" spans="10:14" ht="12.75">
      <c r="J1368" s="201"/>
      <c r="K1368" s="201"/>
      <c r="N1368" s="201"/>
    </row>
    <row r="1369" spans="10:14" ht="12.75">
      <c r="J1369" s="201"/>
      <c r="K1369" s="201"/>
      <c r="N1369" s="201"/>
    </row>
    <row r="1370" spans="10:14" ht="12.75">
      <c r="J1370" s="201"/>
      <c r="K1370" s="201"/>
      <c r="N1370" s="201"/>
    </row>
    <row r="1371" spans="10:14" ht="12.75">
      <c r="J1371" s="201"/>
      <c r="K1371" s="201"/>
      <c r="N1371" s="201"/>
    </row>
    <row r="1372" spans="10:14" ht="12.75">
      <c r="J1372" s="201"/>
      <c r="K1372" s="201"/>
      <c r="N1372" s="201"/>
    </row>
    <row r="1373" spans="10:14" ht="12.75">
      <c r="J1373" s="201"/>
      <c r="K1373" s="201"/>
      <c r="N1373" s="201"/>
    </row>
    <row r="1374" spans="10:14" ht="12.75">
      <c r="J1374" s="201"/>
      <c r="K1374" s="201"/>
      <c r="N1374" s="201"/>
    </row>
    <row r="1375" spans="10:14" ht="12.75">
      <c r="J1375" s="201"/>
      <c r="K1375" s="201"/>
      <c r="N1375" s="201"/>
    </row>
    <row r="1376" spans="10:14" ht="12.75">
      <c r="J1376" s="201"/>
      <c r="K1376" s="201"/>
      <c r="N1376" s="201"/>
    </row>
    <row r="1377" spans="10:14" ht="12.75">
      <c r="J1377" s="201"/>
      <c r="K1377" s="201"/>
      <c r="N1377" s="201"/>
    </row>
    <row r="1378" spans="10:14" ht="12.75">
      <c r="J1378" s="201"/>
      <c r="K1378" s="201"/>
      <c r="N1378" s="201"/>
    </row>
    <row r="1379" spans="10:14" ht="12.75">
      <c r="J1379" s="201"/>
      <c r="K1379" s="201"/>
      <c r="N1379" s="201"/>
    </row>
    <row r="1380" spans="10:14" ht="12.75">
      <c r="J1380" s="201"/>
      <c r="K1380" s="201"/>
      <c r="N1380" s="201"/>
    </row>
    <row r="1381" spans="10:14" ht="12.75">
      <c r="J1381" s="201"/>
      <c r="K1381" s="201"/>
      <c r="N1381" s="201"/>
    </row>
    <row r="1382" spans="10:14" ht="12.75">
      <c r="J1382" s="201"/>
      <c r="K1382" s="201"/>
      <c r="N1382" s="201"/>
    </row>
    <row r="1383" spans="10:14" ht="12.75">
      <c r="J1383" s="201"/>
      <c r="K1383" s="201"/>
      <c r="N1383" s="201"/>
    </row>
    <row r="1384" spans="10:14" ht="12.75">
      <c r="J1384" s="201"/>
      <c r="K1384" s="201"/>
      <c r="N1384" s="201"/>
    </row>
    <row r="1385" spans="10:14" ht="12.75">
      <c r="J1385" s="201"/>
      <c r="K1385" s="201"/>
      <c r="N1385" s="201"/>
    </row>
    <row r="1386" spans="10:14" ht="12.75">
      <c r="J1386" s="201"/>
      <c r="K1386" s="201"/>
      <c r="N1386" s="201"/>
    </row>
    <row r="1387" spans="10:14" ht="12.75">
      <c r="J1387" s="201"/>
      <c r="K1387" s="201"/>
      <c r="N1387" s="201"/>
    </row>
    <row r="1388" spans="10:14" ht="12.75">
      <c r="J1388" s="201"/>
      <c r="K1388" s="201"/>
      <c r="N1388" s="201"/>
    </row>
    <row r="1389" spans="10:14" ht="12.75">
      <c r="J1389" s="201"/>
      <c r="K1389" s="201"/>
      <c r="N1389" s="201"/>
    </row>
    <row r="1390" spans="10:14" ht="12.75">
      <c r="J1390" s="201"/>
      <c r="K1390" s="201"/>
      <c r="N1390" s="201"/>
    </row>
    <row r="1391" spans="10:14" ht="12.75">
      <c r="J1391" s="201"/>
      <c r="K1391" s="201"/>
      <c r="N1391" s="201"/>
    </row>
    <row r="1392" spans="10:14" ht="12.75">
      <c r="J1392" s="201"/>
      <c r="K1392" s="201"/>
      <c r="N1392" s="201"/>
    </row>
    <row r="1393" spans="10:14" ht="12.75">
      <c r="J1393" s="201"/>
      <c r="K1393" s="201"/>
      <c r="N1393" s="201"/>
    </row>
    <row r="1394" spans="10:14" ht="12.75">
      <c r="J1394" s="201"/>
      <c r="K1394" s="201"/>
      <c r="N1394" s="201"/>
    </row>
    <row r="1395" spans="10:14" ht="12.75">
      <c r="J1395" s="201"/>
      <c r="K1395" s="201"/>
      <c r="N1395" s="201"/>
    </row>
    <row r="1396" spans="10:14" ht="12.75">
      <c r="J1396" s="201"/>
      <c r="K1396" s="201"/>
      <c r="N1396" s="201"/>
    </row>
    <row r="1397" spans="10:14" ht="12.75">
      <c r="J1397" s="201"/>
      <c r="K1397" s="201"/>
      <c r="N1397" s="201"/>
    </row>
    <row r="1398" spans="10:14" ht="12.75">
      <c r="J1398" s="201"/>
      <c r="K1398" s="201"/>
      <c r="N1398" s="201"/>
    </row>
    <row r="1399" spans="10:14" ht="12.75">
      <c r="J1399" s="201"/>
      <c r="K1399" s="201"/>
      <c r="N1399" s="201"/>
    </row>
    <row r="1400" spans="10:14" ht="12.75">
      <c r="J1400" s="201"/>
      <c r="K1400" s="201"/>
      <c r="N1400" s="201"/>
    </row>
    <row r="1401" spans="10:14" ht="12.75">
      <c r="J1401" s="201"/>
      <c r="K1401" s="201"/>
      <c r="N1401" s="201"/>
    </row>
    <row r="1402" spans="10:14" ht="12.75">
      <c r="J1402" s="201"/>
      <c r="K1402" s="201"/>
      <c r="N1402" s="201"/>
    </row>
    <row r="1403" spans="10:14" ht="12.75">
      <c r="J1403" s="201"/>
      <c r="K1403" s="201"/>
      <c r="N1403" s="201"/>
    </row>
    <row r="1404" spans="10:14" ht="12.75">
      <c r="J1404" s="201"/>
      <c r="K1404" s="201"/>
      <c r="N1404" s="201"/>
    </row>
    <row r="1405" spans="10:14" ht="12.75">
      <c r="J1405" s="201"/>
      <c r="K1405" s="201"/>
      <c r="N1405" s="201"/>
    </row>
    <row r="1406" spans="10:14" ht="12.75">
      <c r="J1406" s="201"/>
      <c r="K1406" s="201"/>
      <c r="N1406" s="201"/>
    </row>
    <row r="1407" spans="10:14" ht="12.75">
      <c r="J1407" s="201"/>
      <c r="K1407" s="201"/>
      <c r="N1407" s="201"/>
    </row>
    <row r="1408" spans="10:14" ht="12.75">
      <c r="J1408" s="201"/>
      <c r="K1408" s="201"/>
      <c r="N1408" s="201"/>
    </row>
    <row r="1409" spans="10:14" ht="12.75">
      <c r="J1409" s="201"/>
      <c r="K1409" s="201"/>
      <c r="N1409" s="201"/>
    </row>
    <row r="1410" spans="10:14" ht="12.75">
      <c r="J1410" s="201"/>
      <c r="K1410" s="201"/>
      <c r="N1410" s="201"/>
    </row>
    <row r="1411" spans="10:14" ht="12.75">
      <c r="J1411" s="201"/>
      <c r="K1411" s="201"/>
      <c r="N1411" s="201"/>
    </row>
    <row r="1412" spans="10:14" ht="12.75">
      <c r="J1412" s="201"/>
      <c r="K1412" s="201"/>
      <c r="N1412" s="201"/>
    </row>
    <row r="1413" spans="10:14" ht="12.75">
      <c r="J1413" s="201"/>
      <c r="K1413" s="201"/>
      <c r="N1413" s="201"/>
    </row>
    <row r="1414" spans="10:14" ht="12.75">
      <c r="J1414" s="201"/>
      <c r="K1414" s="201"/>
      <c r="N1414" s="201"/>
    </row>
    <row r="1415" spans="10:14" ht="12.75">
      <c r="J1415" s="201"/>
      <c r="K1415" s="201"/>
      <c r="N1415" s="201"/>
    </row>
    <row r="1416" spans="10:14" ht="12.75">
      <c r="J1416" s="201"/>
      <c r="K1416" s="201"/>
      <c r="N1416" s="201"/>
    </row>
    <row r="1417" spans="10:14" ht="12.75">
      <c r="J1417" s="201"/>
      <c r="K1417" s="201"/>
      <c r="N1417" s="201"/>
    </row>
    <row r="1418" spans="10:14" ht="12.75">
      <c r="J1418" s="201"/>
      <c r="K1418" s="201"/>
      <c r="N1418" s="201"/>
    </row>
    <row r="1419" spans="10:14" ht="12.75">
      <c r="J1419" s="201"/>
      <c r="K1419" s="201"/>
      <c r="N1419" s="201"/>
    </row>
    <row r="1420" spans="10:14" ht="12.75">
      <c r="J1420" s="201"/>
      <c r="K1420" s="201"/>
      <c r="N1420" s="201"/>
    </row>
    <row r="1421" spans="10:14" ht="12.75">
      <c r="J1421" s="201"/>
      <c r="K1421" s="201"/>
      <c r="N1421" s="201"/>
    </row>
    <row r="1422" spans="10:14" ht="12.75">
      <c r="J1422" s="201"/>
      <c r="K1422" s="201"/>
      <c r="N1422" s="201"/>
    </row>
    <row r="1423" spans="10:14" ht="12.75">
      <c r="J1423" s="201"/>
      <c r="K1423" s="201"/>
      <c r="N1423" s="201"/>
    </row>
    <row r="1424" spans="10:14" ht="12.75">
      <c r="J1424" s="201"/>
      <c r="K1424" s="201"/>
      <c r="N1424" s="201"/>
    </row>
    <row r="1425" spans="10:14" ht="12.75">
      <c r="J1425" s="201"/>
      <c r="K1425" s="201"/>
      <c r="N1425" s="201"/>
    </row>
    <row r="1426" spans="10:14" ht="12.75">
      <c r="J1426" s="201"/>
      <c r="K1426" s="201"/>
      <c r="N1426" s="201"/>
    </row>
    <row r="1427" spans="10:14" ht="12.75">
      <c r="J1427" s="201"/>
      <c r="K1427" s="201"/>
      <c r="N1427" s="201"/>
    </row>
    <row r="1428" spans="10:14" ht="12.75">
      <c r="J1428" s="201"/>
      <c r="K1428" s="201"/>
      <c r="N1428" s="201"/>
    </row>
    <row r="1429" spans="10:14" ht="12.75">
      <c r="J1429" s="201"/>
      <c r="K1429" s="201"/>
      <c r="N1429" s="201"/>
    </row>
    <row r="1430" spans="10:14" ht="12.75">
      <c r="J1430" s="201"/>
      <c r="K1430" s="201"/>
      <c r="N1430" s="201"/>
    </row>
    <row r="1431" spans="10:14" ht="12.75">
      <c r="J1431" s="201"/>
      <c r="K1431" s="201"/>
      <c r="N1431" s="201"/>
    </row>
    <row r="1432" spans="10:14" ht="12.75">
      <c r="J1432" s="201"/>
      <c r="K1432" s="201"/>
      <c r="N1432" s="201"/>
    </row>
    <row r="1433" spans="10:14" ht="12.75">
      <c r="J1433" s="201"/>
      <c r="K1433" s="201"/>
      <c r="N1433" s="201"/>
    </row>
    <row r="1434" spans="10:14" ht="12.75">
      <c r="J1434" s="201"/>
      <c r="K1434" s="201"/>
      <c r="N1434" s="201"/>
    </row>
    <row r="1435" spans="10:14" ht="12.75">
      <c r="J1435" s="201"/>
      <c r="K1435" s="201"/>
      <c r="N1435" s="201"/>
    </row>
    <row r="1436" spans="10:14" ht="12.75">
      <c r="J1436" s="201"/>
      <c r="K1436" s="201"/>
      <c r="N1436" s="201"/>
    </row>
    <row r="1437" spans="10:14" ht="12.75">
      <c r="J1437" s="201"/>
      <c r="K1437" s="201"/>
      <c r="N1437" s="201"/>
    </row>
    <row r="1438" spans="10:14" ht="12.75">
      <c r="J1438" s="201"/>
      <c r="K1438" s="201"/>
      <c r="N1438" s="201"/>
    </row>
    <row r="1439" spans="10:14" ht="12.75">
      <c r="J1439" s="201"/>
      <c r="K1439" s="201"/>
      <c r="N1439" s="201"/>
    </row>
    <row r="1440" spans="10:14" ht="12.75">
      <c r="J1440" s="201"/>
      <c r="K1440" s="201"/>
      <c r="N1440" s="201"/>
    </row>
    <row r="1441" spans="10:14" ht="12.75">
      <c r="J1441" s="201"/>
      <c r="K1441" s="201"/>
      <c r="N1441" s="201"/>
    </row>
    <row r="1442" spans="10:14" ht="12.75">
      <c r="J1442" s="201"/>
      <c r="K1442" s="201"/>
      <c r="N1442" s="201"/>
    </row>
    <row r="1443" spans="10:14" ht="12.75">
      <c r="J1443" s="201"/>
      <c r="K1443" s="201"/>
      <c r="N1443" s="201"/>
    </row>
    <row r="1444" spans="10:14" ht="12.75">
      <c r="J1444" s="201"/>
      <c r="K1444" s="201"/>
      <c r="N1444" s="201"/>
    </row>
    <row r="1445" spans="10:14" ht="12.75">
      <c r="J1445" s="201"/>
      <c r="K1445" s="201"/>
      <c r="N1445" s="201"/>
    </row>
    <row r="1446" spans="10:14" ht="12.75">
      <c r="J1446" s="201"/>
      <c r="K1446" s="201"/>
      <c r="N1446" s="201"/>
    </row>
    <row r="1447" spans="10:14" ht="12.75">
      <c r="J1447" s="201"/>
      <c r="K1447" s="201"/>
      <c r="N1447" s="201"/>
    </row>
    <row r="1448" spans="10:14" ht="12.75">
      <c r="J1448" s="201"/>
      <c r="K1448" s="201"/>
      <c r="N1448" s="201"/>
    </row>
    <row r="1449" spans="10:14" ht="12.75">
      <c r="J1449" s="201"/>
      <c r="K1449" s="201"/>
      <c r="N1449" s="201"/>
    </row>
    <row r="1450" spans="10:14" ht="12.75">
      <c r="J1450" s="201"/>
      <c r="K1450" s="201"/>
      <c r="N1450" s="201"/>
    </row>
    <row r="1451" spans="10:14" ht="12.75">
      <c r="J1451" s="201"/>
      <c r="K1451" s="201"/>
      <c r="N1451" s="201"/>
    </row>
    <row r="1452" spans="10:14" ht="12.75">
      <c r="J1452" s="201"/>
      <c r="K1452" s="201"/>
      <c r="N1452" s="201"/>
    </row>
    <row r="1453" spans="10:14" ht="12.75">
      <c r="J1453" s="201"/>
      <c r="K1453" s="201"/>
      <c r="N1453" s="201"/>
    </row>
    <row r="1454" spans="10:14" ht="12.75">
      <c r="J1454" s="201"/>
      <c r="K1454" s="201"/>
      <c r="N1454" s="201"/>
    </row>
    <row r="1455" spans="10:14" ht="12.75">
      <c r="J1455" s="201"/>
      <c r="K1455" s="201"/>
      <c r="N1455" s="201"/>
    </row>
    <row r="1456" spans="10:14" ht="12.75">
      <c r="J1456" s="201"/>
      <c r="K1456" s="201"/>
      <c r="N1456" s="201"/>
    </row>
    <row r="1457" spans="10:14" ht="12.75">
      <c r="J1457" s="201"/>
      <c r="K1457" s="201"/>
      <c r="N1457" s="201"/>
    </row>
    <row r="1458" spans="10:14" ht="12.75">
      <c r="J1458" s="201"/>
      <c r="K1458" s="201"/>
      <c r="N1458" s="201"/>
    </row>
    <row r="1459" spans="10:14" ht="12.75">
      <c r="J1459" s="201"/>
      <c r="K1459" s="201"/>
      <c r="N1459" s="201"/>
    </row>
    <row r="1460" spans="10:14" ht="12.75">
      <c r="J1460" s="201"/>
      <c r="K1460" s="201"/>
      <c r="N1460" s="201"/>
    </row>
    <row r="1461" spans="10:14" ht="12.75">
      <c r="J1461" s="201"/>
      <c r="K1461" s="201"/>
      <c r="N1461" s="201"/>
    </row>
    <row r="1462" spans="10:14" ht="12.75">
      <c r="J1462" s="201"/>
      <c r="K1462" s="201"/>
      <c r="N1462" s="201"/>
    </row>
    <row r="1463" spans="10:14" ht="12.75">
      <c r="J1463" s="201"/>
      <c r="K1463" s="201"/>
      <c r="N1463" s="201"/>
    </row>
    <row r="1464" spans="10:14" ht="12.75">
      <c r="J1464" s="201"/>
      <c r="K1464" s="201"/>
      <c r="N1464" s="201"/>
    </row>
    <row r="1465" spans="10:14" ht="12.75">
      <c r="J1465" s="201"/>
      <c r="K1465" s="201"/>
      <c r="N1465" s="201"/>
    </row>
    <row r="1466" spans="10:14" ht="12.75">
      <c r="J1466" s="201"/>
      <c r="K1466" s="201"/>
      <c r="N1466" s="201"/>
    </row>
    <row r="1467" spans="10:14" ht="12.75">
      <c r="J1467" s="201"/>
      <c r="K1467" s="201"/>
      <c r="N1467" s="201"/>
    </row>
    <row r="1468" spans="10:14" ht="12.75">
      <c r="J1468" s="201"/>
      <c r="K1468" s="201"/>
      <c r="N1468" s="201"/>
    </row>
    <row r="1469" spans="10:14" ht="12.75">
      <c r="J1469" s="201"/>
      <c r="K1469" s="201"/>
      <c r="N1469" s="201"/>
    </row>
    <row r="1470" spans="10:14" ht="12.75">
      <c r="J1470" s="201"/>
      <c r="K1470" s="201"/>
      <c r="N1470" s="201"/>
    </row>
    <row r="1471" spans="10:14" ht="12.75">
      <c r="J1471" s="201"/>
      <c r="K1471" s="201"/>
      <c r="N1471" s="201"/>
    </row>
    <row r="1472" spans="10:14" ht="12.75">
      <c r="J1472" s="201"/>
      <c r="K1472" s="201"/>
      <c r="N1472" s="201"/>
    </row>
    <row r="1473" spans="10:14" ht="12.75">
      <c r="J1473" s="201"/>
      <c r="K1473" s="201"/>
      <c r="N1473" s="201"/>
    </row>
    <row r="1474" spans="10:14" ht="12.75">
      <c r="J1474" s="201"/>
      <c r="K1474" s="201"/>
      <c r="N1474" s="201"/>
    </row>
    <row r="1475" spans="10:14" ht="12.75">
      <c r="J1475" s="201"/>
      <c r="K1475" s="201"/>
      <c r="N1475" s="201"/>
    </row>
    <row r="1476" spans="10:14" ht="12.75">
      <c r="J1476" s="201"/>
      <c r="K1476" s="201"/>
      <c r="N1476" s="201"/>
    </row>
    <row r="1477" spans="10:14" ht="12.75">
      <c r="J1477" s="201"/>
      <c r="K1477" s="201"/>
      <c r="N1477" s="201"/>
    </row>
    <row r="1478" spans="10:14" ht="12.75">
      <c r="J1478" s="201"/>
      <c r="K1478" s="201"/>
      <c r="N1478" s="201"/>
    </row>
    <row r="1479" spans="10:14" ht="12.75">
      <c r="J1479" s="201"/>
      <c r="K1479" s="201"/>
      <c r="N1479" s="201"/>
    </row>
    <row r="1480" spans="10:14" ht="12.75">
      <c r="J1480" s="201"/>
      <c r="K1480" s="201"/>
      <c r="N1480" s="201"/>
    </row>
    <row r="1481" spans="10:14" ht="12.75">
      <c r="J1481" s="201"/>
      <c r="K1481" s="201"/>
      <c r="N1481" s="201"/>
    </row>
    <row r="1482" spans="10:14" ht="12.75">
      <c r="J1482" s="201"/>
      <c r="K1482" s="201"/>
      <c r="N1482" s="201"/>
    </row>
    <row r="1483" spans="10:14" ht="12.75">
      <c r="J1483" s="201"/>
      <c r="K1483" s="201"/>
      <c r="N1483" s="201"/>
    </row>
    <row r="1484" spans="10:14" ht="12.75">
      <c r="J1484" s="201"/>
      <c r="K1484" s="201"/>
      <c r="N1484" s="201"/>
    </row>
    <row r="1485" spans="10:14" ht="12.75">
      <c r="J1485" s="201"/>
      <c r="K1485" s="201"/>
      <c r="N1485" s="201"/>
    </row>
    <row r="1486" spans="10:14" ht="12.75">
      <c r="J1486" s="201"/>
      <c r="K1486" s="201"/>
      <c r="N1486" s="201"/>
    </row>
    <row r="1487" spans="10:14" ht="12.75">
      <c r="J1487" s="201"/>
      <c r="K1487" s="201"/>
      <c r="N1487" s="201"/>
    </row>
    <row r="1488" spans="10:14" ht="12.75">
      <c r="J1488" s="201"/>
      <c r="K1488" s="201"/>
      <c r="N1488" s="201"/>
    </row>
    <row r="1489" spans="10:14" ht="12.75">
      <c r="J1489" s="201"/>
      <c r="K1489" s="201"/>
      <c r="N1489" s="201"/>
    </row>
    <row r="1490" spans="10:14" ht="12.75">
      <c r="J1490" s="201"/>
      <c r="K1490" s="201"/>
      <c r="N1490" s="201"/>
    </row>
    <row r="1491" spans="10:14" ht="12.75">
      <c r="J1491" s="201"/>
      <c r="K1491" s="201"/>
      <c r="N1491" s="201"/>
    </row>
    <row r="1492" spans="10:14" ht="12.75">
      <c r="J1492" s="201"/>
      <c r="K1492" s="201"/>
      <c r="N1492" s="201"/>
    </row>
    <row r="1493" spans="10:14" ht="12.75">
      <c r="J1493" s="201"/>
      <c r="K1493" s="201"/>
      <c r="N1493" s="201"/>
    </row>
    <row r="1494" spans="10:14" ht="12.75">
      <c r="J1494" s="201"/>
      <c r="K1494" s="201"/>
      <c r="N1494" s="201"/>
    </row>
    <row r="1495" spans="10:14" ht="12.75">
      <c r="J1495" s="201"/>
      <c r="K1495" s="201"/>
      <c r="N1495" s="201"/>
    </row>
    <row r="1496" spans="10:14" ht="12.75">
      <c r="J1496" s="201"/>
      <c r="K1496" s="201"/>
      <c r="N1496" s="201"/>
    </row>
    <row r="1497" spans="10:14" ht="12.75">
      <c r="J1497" s="201"/>
      <c r="K1497" s="201"/>
      <c r="N1497" s="201"/>
    </row>
    <row r="1498" spans="10:14" ht="12.75">
      <c r="J1498" s="201"/>
      <c r="K1498" s="201"/>
      <c r="N1498" s="201"/>
    </row>
    <row r="1499" spans="10:14" ht="12.75">
      <c r="J1499" s="201"/>
      <c r="K1499" s="201"/>
      <c r="N1499" s="201"/>
    </row>
    <row r="1500" spans="10:14" ht="12.75">
      <c r="J1500" s="201"/>
      <c r="K1500" s="201"/>
      <c r="N1500" s="201"/>
    </row>
    <row r="1501" spans="10:14" ht="12.75">
      <c r="J1501" s="201"/>
      <c r="K1501" s="201"/>
      <c r="N1501" s="201"/>
    </row>
    <row r="1502" spans="10:14" ht="12.75">
      <c r="J1502" s="201"/>
      <c r="K1502" s="201"/>
      <c r="N1502" s="201"/>
    </row>
    <row r="1503" spans="10:14" ht="12.75">
      <c r="J1503" s="201"/>
      <c r="K1503" s="201"/>
      <c r="N1503" s="201"/>
    </row>
    <row r="1504" spans="10:14" ht="12.75">
      <c r="J1504" s="201"/>
      <c r="K1504" s="201"/>
      <c r="N1504" s="201"/>
    </row>
    <row r="1505" spans="10:14" ht="12.75">
      <c r="J1505" s="201"/>
      <c r="K1505" s="201"/>
      <c r="N1505" s="201"/>
    </row>
    <row r="1506" spans="10:14" ht="12.75">
      <c r="J1506" s="201"/>
      <c r="K1506" s="201"/>
      <c r="N1506" s="201"/>
    </row>
    <row r="1507" spans="10:14" ht="12.75">
      <c r="J1507" s="201"/>
      <c r="K1507" s="201"/>
      <c r="N1507" s="201"/>
    </row>
    <row r="1508" spans="10:14" ht="12.75">
      <c r="J1508" s="201"/>
      <c r="K1508" s="201"/>
      <c r="N1508" s="201"/>
    </row>
    <row r="1509" spans="10:14" ht="12.75">
      <c r="J1509" s="201"/>
      <c r="K1509" s="201"/>
      <c r="N1509" s="201"/>
    </row>
    <row r="1510" spans="10:14" ht="12.75">
      <c r="J1510" s="201"/>
      <c r="K1510" s="201"/>
      <c r="N1510" s="201"/>
    </row>
    <row r="1511" spans="10:14" ht="12.75">
      <c r="J1511" s="201"/>
      <c r="K1511" s="201"/>
      <c r="N1511" s="201"/>
    </row>
    <row r="1512" spans="10:14" ht="12.75">
      <c r="J1512" s="201"/>
      <c r="K1512" s="201"/>
      <c r="N1512" s="201"/>
    </row>
    <row r="1513" spans="10:14" ht="12.75">
      <c r="J1513" s="201"/>
      <c r="K1513" s="201"/>
      <c r="N1513" s="201"/>
    </row>
    <row r="1514" spans="10:14" ht="12.75">
      <c r="J1514" s="201"/>
      <c r="K1514" s="201"/>
      <c r="N1514" s="201"/>
    </row>
    <row r="1515" spans="10:14" ht="12.75">
      <c r="J1515" s="201"/>
      <c r="K1515" s="201"/>
      <c r="N1515" s="201"/>
    </row>
    <row r="1516" spans="10:14" ht="12.75">
      <c r="J1516" s="201"/>
      <c r="K1516" s="201"/>
      <c r="N1516" s="201"/>
    </row>
    <row r="1517" spans="10:14" ht="12.75">
      <c r="J1517" s="201"/>
      <c r="K1517" s="201"/>
      <c r="N1517" s="201"/>
    </row>
    <row r="1518" spans="10:14" ht="12.75">
      <c r="J1518" s="201"/>
      <c r="K1518" s="201"/>
      <c r="N1518" s="201"/>
    </row>
    <row r="1519" spans="10:14" ht="12.75">
      <c r="J1519" s="201"/>
      <c r="K1519" s="201"/>
      <c r="N1519" s="201"/>
    </row>
    <row r="1520" spans="10:14" ht="12.75">
      <c r="J1520" s="201"/>
      <c r="K1520" s="201"/>
      <c r="N1520" s="201"/>
    </row>
    <row r="1521" spans="10:14" ht="12.75">
      <c r="J1521" s="201"/>
      <c r="K1521" s="201"/>
      <c r="N1521" s="201"/>
    </row>
    <row r="1522" spans="10:14" ht="12.75">
      <c r="J1522" s="201"/>
      <c r="K1522" s="201"/>
      <c r="N1522" s="201"/>
    </row>
    <row r="1523" spans="10:14" ht="12.75">
      <c r="J1523" s="201"/>
      <c r="K1523" s="201"/>
      <c r="N1523" s="201"/>
    </row>
    <row r="1524" spans="10:14" ht="12.75">
      <c r="J1524" s="201"/>
      <c r="K1524" s="201"/>
      <c r="N1524" s="201"/>
    </row>
    <row r="1525" spans="10:14" ht="12.75">
      <c r="J1525" s="201"/>
      <c r="K1525" s="201"/>
      <c r="N1525" s="201"/>
    </row>
    <row r="1526" spans="10:14" ht="12.75">
      <c r="J1526" s="201"/>
      <c r="K1526" s="201"/>
      <c r="N1526" s="201"/>
    </row>
    <row r="1527" spans="10:14" ht="12.75">
      <c r="J1527" s="201"/>
      <c r="K1527" s="201"/>
      <c r="N1527" s="201"/>
    </row>
    <row r="1528" spans="10:14" ht="12.75">
      <c r="J1528" s="201"/>
      <c r="K1528" s="201"/>
      <c r="N1528" s="201"/>
    </row>
    <row r="1529" spans="10:14" ht="12.75">
      <c r="J1529" s="201"/>
      <c r="K1529" s="201"/>
      <c r="N1529" s="201"/>
    </row>
    <row r="1530" spans="10:14" ht="12.75">
      <c r="J1530" s="201"/>
      <c r="K1530" s="201"/>
      <c r="N1530" s="201"/>
    </row>
    <row r="1531" spans="10:14" ht="12.75">
      <c r="J1531" s="201"/>
      <c r="K1531" s="201"/>
      <c r="N1531" s="201"/>
    </row>
    <row r="1532" spans="10:14" ht="12.75">
      <c r="J1532" s="201"/>
      <c r="K1532" s="201"/>
      <c r="N1532" s="201"/>
    </row>
    <row r="1533" spans="10:14" ht="12.75">
      <c r="J1533" s="201"/>
      <c r="K1533" s="201"/>
      <c r="N1533" s="201"/>
    </row>
    <row r="1534" spans="10:14" ht="12.75">
      <c r="J1534" s="201"/>
      <c r="K1534" s="201"/>
      <c r="N1534" s="201"/>
    </row>
    <row r="1535" spans="10:14" ht="12.75">
      <c r="J1535" s="201"/>
      <c r="K1535" s="201"/>
      <c r="N1535" s="201"/>
    </row>
    <row r="1536" spans="10:14" ht="12.75">
      <c r="J1536" s="201"/>
      <c r="K1536" s="201"/>
      <c r="N1536" s="201"/>
    </row>
    <row r="1537" spans="10:14" ht="12.75">
      <c r="J1537" s="201"/>
      <c r="K1537" s="201"/>
      <c r="N1537" s="201"/>
    </row>
    <row r="1538" spans="10:14" ht="12.75">
      <c r="J1538" s="201"/>
      <c r="K1538" s="201"/>
      <c r="N1538" s="201"/>
    </row>
    <row r="1539" spans="10:14" ht="12.75">
      <c r="J1539" s="201"/>
      <c r="K1539" s="201"/>
      <c r="N1539" s="201"/>
    </row>
    <row r="1540" spans="10:14" ht="12.75">
      <c r="J1540" s="201"/>
      <c r="K1540" s="201"/>
      <c r="N1540" s="201"/>
    </row>
    <row r="1541" spans="10:14" ht="12.75">
      <c r="J1541" s="201"/>
      <c r="K1541" s="201"/>
      <c r="N1541" s="201"/>
    </row>
    <row r="1542" spans="10:14" ht="12.75">
      <c r="J1542" s="201"/>
      <c r="K1542" s="201"/>
      <c r="N1542" s="201"/>
    </row>
    <row r="1543" spans="10:14" ht="12.75">
      <c r="J1543" s="201"/>
      <c r="K1543" s="201"/>
      <c r="N1543" s="201"/>
    </row>
    <row r="1544" spans="10:14" ht="12.75">
      <c r="J1544" s="201"/>
      <c r="K1544" s="201"/>
      <c r="N1544" s="201"/>
    </row>
    <row r="1545" spans="10:14" ht="12.75">
      <c r="J1545" s="201"/>
      <c r="K1545" s="201"/>
      <c r="N1545" s="201"/>
    </row>
    <row r="1546" spans="10:14" ht="12.75">
      <c r="J1546" s="201"/>
      <c r="K1546" s="201"/>
      <c r="N1546" s="201"/>
    </row>
    <row r="1547" spans="10:14" ht="12.75">
      <c r="J1547" s="201"/>
      <c r="K1547" s="201"/>
      <c r="N1547" s="201"/>
    </row>
    <row r="1548" spans="10:14" ht="12.75">
      <c r="J1548" s="201"/>
      <c r="K1548" s="201"/>
      <c r="N1548" s="201"/>
    </row>
    <row r="1549" spans="10:14" ht="12.75">
      <c r="J1549" s="201"/>
      <c r="K1549" s="201"/>
      <c r="N1549" s="201"/>
    </row>
    <row r="1550" spans="10:14" ht="12.75">
      <c r="J1550" s="201"/>
      <c r="K1550" s="201"/>
      <c r="N1550" s="201"/>
    </row>
    <row r="1551" spans="10:14" ht="12.75">
      <c r="J1551" s="201"/>
      <c r="K1551" s="201"/>
      <c r="N1551" s="201"/>
    </row>
    <row r="1552" spans="10:14" ht="12.75">
      <c r="J1552" s="201"/>
      <c r="K1552" s="201"/>
      <c r="N1552" s="201"/>
    </row>
    <row r="1553" spans="10:14" ht="12.75">
      <c r="J1553" s="201"/>
      <c r="K1553" s="201"/>
      <c r="N1553" s="201"/>
    </row>
    <row r="1554" spans="10:14" ht="12.75">
      <c r="J1554" s="201"/>
      <c r="K1554" s="201"/>
      <c r="N1554" s="201"/>
    </row>
    <row r="1555" spans="10:14" ht="12.75">
      <c r="J1555" s="201"/>
      <c r="K1555" s="201"/>
      <c r="N1555" s="201"/>
    </row>
    <row r="1556" spans="10:14" ht="12.75">
      <c r="J1556" s="201"/>
      <c r="K1556" s="201"/>
      <c r="N1556" s="201"/>
    </row>
    <row r="1557" spans="10:14" ht="12.75">
      <c r="J1557" s="201"/>
      <c r="K1557" s="201"/>
      <c r="N1557" s="201"/>
    </row>
    <row r="1558" spans="10:14" ht="12.75">
      <c r="J1558" s="201"/>
      <c r="K1558" s="201"/>
      <c r="N1558" s="201"/>
    </row>
    <row r="1559" spans="10:14" ht="12.75">
      <c r="J1559" s="201"/>
      <c r="K1559" s="201"/>
      <c r="N1559" s="201"/>
    </row>
    <row r="1560" spans="10:14" ht="12.75">
      <c r="J1560" s="201"/>
      <c r="K1560" s="201"/>
      <c r="N1560" s="201"/>
    </row>
    <row r="1561" spans="10:14" ht="12.75">
      <c r="J1561" s="201"/>
      <c r="K1561" s="201"/>
      <c r="N1561" s="201"/>
    </row>
    <row r="1562" spans="10:14" ht="12.75">
      <c r="J1562" s="201"/>
      <c r="K1562" s="201"/>
      <c r="N1562" s="201"/>
    </row>
    <row r="1563" spans="10:14" ht="12.75">
      <c r="J1563" s="201"/>
      <c r="K1563" s="201"/>
      <c r="N1563" s="201"/>
    </row>
    <row r="1564" spans="10:14" ht="12.75">
      <c r="J1564" s="201"/>
      <c r="K1564" s="201"/>
      <c r="N1564" s="201"/>
    </row>
    <row r="1565" spans="10:14" ht="12.75">
      <c r="J1565" s="201"/>
      <c r="K1565" s="201"/>
      <c r="N1565" s="201"/>
    </row>
    <row r="1566" spans="10:14" ht="12.75">
      <c r="J1566" s="201"/>
      <c r="K1566" s="201"/>
      <c r="N1566" s="201"/>
    </row>
    <row r="1567" spans="10:14" ht="12.75">
      <c r="J1567" s="201"/>
      <c r="K1567" s="201"/>
      <c r="N1567" s="201"/>
    </row>
    <row r="1568" spans="10:14" ht="12.75">
      <c r="J1568" s="201"/>
      <c r="K1568" s="201"/>
      <c r="N1568" s="201"/>
    </row>
    <row r="1569" spans="10:14" ht="12.75">
      <c r="J1569" s="201"/>
      <c r="K1569" s="201"/>
      <c r="N1569" s="201"/>
    </row>
    <row r="1570" spans="10:14" ht="12.75">
      <c r="J1570" s="201"/>
      <c r="K1570" s="201"/>
      <c r="N1570" s="201"/>
    </row>
    <row r="1571" spans="10:14" ht="12.75">
      <c r="J1571" s="201"/>
      <c r="K1571" s="201"/>
      <c r="N1571" s="201"/>
    </row>
    <row r="1572" spans="10:14" ht="12.75">
      <c r="J1572" s="201"/>
      <c r="K1572" s="201"/>
      <c r="N1572" s="201"/>
    </row>
    <row r="1573" spans="10:14" ht="12.75">
      <c r="J1573" s="201"/>
      <c r="K1573" s="201"/>
      <c r="N1573" s="201"/>
    </row>
    <row r="1574" spans="10:14" ht="12.75">
      <c r="J1574" s="201"/>
      <c r="K1574" s="201"/>
      <c r="N1574" s="201"/>
    </row>
    <row r="1575" spans="10:14" ht="12.75">
      <c r="J1575" s="201"/>
      <c r="K1575" s="201"/>
      <c r="N1575" s="201"/>
    </row>
    <row r="1576" spans="10:14" ht="12.75">
      <c r="J1576" s="201"/>
      <c r="K1576" s="201"/>
      <c r="N1576" s="201"/>
    </row>
    <row r="1577" spans="10:14" ht="12.75">
      <c r="J1577" s="201"/>
      <c r="K1577" s="201"/>
      <c r="N1577" s="201"/>
    </row>
    <row r="1578" spans="10:14" ht="12.75">
      <c r="J1578" s="201"/>
      <c r="K1578" s="201"/>
      <c r="N1578" s="201"/>
    </row>
    <row r="1579" spans="10:14" ht="12.75">
      <c r="J1579" s="201"/>
      <c r="K1579" s="201"/>
      <c r="N1579" s="201"/>
    </row>
    <row r="1580" spans="10:14" ht="12.75">
      <c r="J1580" s="201"/>
      <c r="K1580" s="201"/>
      <c r="N1580" s="201"/>
    </row>
    <row r="1581" spans="10:14" ht="12.75">
      <c r="J1581" s="201"/>
      <c r="K1581" s="201"/>
      <c r="N1581" s="201"/>
    </row>
    <row r="1582" spans="10:14" ht="12.75">
      <c r="J1582" s="201"/>
      <c r="K1582" s="201"/>
      <c r="N1582" s="201"/>
    </row>
    <row r="1583" spans="10:14" ht="12.75">
      <c r="J1583" s="201"/>
      <c r="K1583" s="201"/>
      <c r="N1583" s="201"/>
    </row>
    <row r="1584" spans="10:14" ht="12.75">
      <c r="J1584" s="201"/>
      <c r="K1584" s="201"/>
      <c r="N1584" s="201"/>
    </row>
    <row r="1585" spans="10:14" ht="12.75">
      <c r="J1585" s="201"/>
      <c r="K1585" s="201"/>
      <c r="N1585" s="201"/>
    </row>
    <row r="1586" spans="10:14" ht="12.75">
      <c r="J1586" s="201"/>
      <c r="K1586" s="201"/>
      <c r="N1586" s="201"/>
    </row>
    <row r="1587" spans="10:14" ht="12.75">
      <c r="J1587" s="201"/>
      <c r="K1587" s="201"/>
      <c r="N1587" s="201"/>
    </row>
    <row r="1588" spans="10:14" ht="12.75">
      <c r="J1588" s="201"/>
      <c r="K1588" s="201"/>
      <c r="N1588" s="201"/>
    </row>
    <row r="1589" spans="10:14" ht="12.75">
      <c r="J1589" s="201"/>
      <c r="K1589" s="201"/>
      <c r="N1589" s="201"/>
    </row>
    <row r="1590" spans="10:14" ht="12.75">
      <c r="J1590" s="201"/>
      <c r="K1590" s="201"/>
      <c r="N1590" s="201"/>
    </row>
    <row r="1591" spans="10:14" ht="12.75">
      <c r="J1591" s="201"/>
      <c r="K1591" s="201"/>
      <c r="N1591" s="201"/>
    </row>
    <row r="1592" spans="10:14" ht="12.75">
      <c r="J1592" s="201"/>
      <c r="K1592" s="201"/>
      <c r="N1592" s="201"/>
    </row>
    <row r="1593" spans="10:14" ht="12.75">
      <c r="J1593" s="201"/>
      <c r="K1593" s="201"/>
      <c r="N1593" s="201"/>
    </row>
    <row r="1594" spans="10:14" ht="12.75">
      <c r="J1594" s="201"/>
      <c r="K1594" s="201"/>
      <c r="N1594" s="201"/>
    </row>
    <row r="1595" spans="10:14" ht="12.75">
      <c r="J1595" s="201"/>
      <c r="K1595" s="201"/>
      <c r="N1595" s="201"/>
    </row>
    <row r="1596" spans="10:14" ht="12.75">
      <c r="J1596" s="201"/>
      <c r="K1596" s="201"/>
      <c r="N1596" s="201"/>
    </row>
    <row r="1597" spans="10:14" ht="12.75">
      <c r="J1597" s="201"/>
      <c r="K1597" s="201"/>
      <c r="N1597" s="201"/>
    </row>
    <row r="1598" spans="10:14" ht="12.75">
      <c r="J1598" s="201"/>
      <c r="K1598" s="201"/>
      <c r="N1598" s="201"/>
    </row>
    <row r="1599" spans="10:14" ht="12.75">
      <c r="J1599" s="201"/>
      <c r="K1599" s="201"/>
      <c r="N1599" s="201"/>
    </row>
    <row r="1600" spans="10:14" ht="12.75">
      <c r="J1600" s="201"/>
      <c r="K1600" s="201"/>
      <c r="N1600" s="201"/>
    </row>
    <row r="1601" spans="10:14" ht="12.75">
      <c r="J1601" s="201"/>
      <c r="K1601" s="201"/>
      <c r="N1601" s="201"/>
    </row>
    <row r="1602" spans="10:14" ht="12.75">
      <c r="J1602" s="201"/>
      <c r="K1602" s="201"/>
      <c r="N1602" s="201"/>
    </row>
    <row r="1603" spans="10:14" ht="12.75">
      <c r="J1603" s="201"/>
      <c r="K1603" s="201"/>
      <c r="N1603" s="201"/>
    </row>
    <row r="1604" spans="10:14" ht="12.75">
      <c r="J1604" s="201"/>
      <c r="K1604" s="201"/>
      <c r="N1604" s="201"/>
    </row>
    <row r="1605" spans="10:14" ht="12.75">
      <c r="J1605" s="201"/>
      <c r="K1605" s="201"/>
      <c r="N1605" s="201"/>
    </row>
    <row r="1606" spans="10:14" ht="12.75">
      <c r="J1606" s="201"/>
      <c r="K1606" s="201"/>
      <c r="N1606" s="201"/>
    </row>
    <row r="1607" spans="10:14" ht="12.75">
      <c r="J1607" s="201"/>
      <c r="K1607" s="201"/>
      <c r="N1607" s="201"/>
    </row>
    <row r="1608" spans="10:14" ht="12.75">
      <c r="J1608" s="201"/>
      <c r="K1608" s="201"/>
      <c r="N1608" s="201"/>
    </row>
    <row r="1609" spans="10:14" ht="12.75">
      <c r="J1609" s="201"/>
      <c r="K1609" s="201"/>
      <c r="N1609" s="201"/>
    </row>
    <row r="1610" spans="10:14" ht="12.75">
      <c r="J1610" s="201"/>
      <c r="K1610" s="201"/>
      <c r="N1610" s="201"/>
    </row>
    <row r="1611" spans="10:14" ht="12.75">
      <c r="J1611" s="201"/>
      <c r="K1611" s="201"/>
      <c r="N1611" s="201"/>
    </row>
    <row r="1612" spans="10:14" ht="12.75">
      <c r="J1612" s="201"/>
      <c r="K1612" s="201"/>
      <c r="N1612" s="201"/>
    </row>
    <row r="1613" spans="10:14" ht="12.75">
      <c r="J1613" s="201"/>
      <c r="K1613" s="201"/>
      <c r="N1613" s="201"/>
    </row>
    <row r="1614" spans="10:14" ht="12.75">
      <c r="J1614" s="201"/>
      <c r="K1614" s="201"/>
      <c r="N1614" s="201"/>
    </row>
    <row r="1615" spans="10:14" ht="12.75">
      <c r="J1615" s="201"/>
      <c r="K1615" s="201"/>
      <c r="N1615" s="201"/>
    </row>
    <row r="1616" spans="10:14" ht="12.75">
      <c r="J1616" s="201"/>
      <c r="K1616" s="201"/>
      <c r="N1616" s="201"/>
    </row>
    <row r="1617" spans="10:14" ht="12.75">
      <c r="J1617" s="201"/>
      <c r="K1617" s="201"/>
      <c r="N1617" s="201"/>
    </row>
    <row r="1618" spans="10:14" ht="12.75">
      <c r="J1618" s="201"/>
      <c r="K1618" s="201"/>
      <c r="N1618" s="201"/>
    </row>
    <row r="1619" spans="10:14" ht="12.75">
      <c r="J1619" s="201"/>
      <c r="K1619" s="201"/>
      <c r="N1619" s="201"/>
    </row>
    <row r="1620" spans="10:14" ht="12.75">
      <c r="J1620" s="201"/>
      <c r="K1620" s="201"/>
      <c r="N1620" s="201"/>
    </row>
    <row r="1621" spans="10:14" ht="12.75">
      <c r="J1621" s="201"/>
      <c r="K1621" s="201"/>
      <c r="N1621" s="201"/>
    </row>
    <row r="1622" spans="10:14" ht="12.75">
      <c r="J1622" s="201"/>
      <c r="K1622" s="201"/>
      <c r="N1622" s="201"/>
    </row>
    <row r="1623" spans="10:14" ht="12.75">
      <c r="J1623" s="201"/>
      <c r="K1623" s="201"/>
      <c r="N1623" s="201"/>
    </row>
    <row r="1624" spans="10:14" ht="12.75">
      <c r="J1624" s="201"/>
      <c r="K1624" s="201"/>
      <c r="N1624" s="201"/>
    </row>
    <row r="1625" spans="10:14" ht="12.75">
      <c r="J1625" s="201"/>
      <c r="K1625" s="201"/>
      <c r="N1625" s="201"/>
    </row>
    <row r="1626" spans="10:14" ht="12.75">
      <c r="J1626" s="201"/>
      <c r="K1626" s="201"/>
      <c r="N1626" s="201"/>
    </row>
    <row r="1627" spans="10:14" ht="12.75">
      <c r="J1627" s="201"/>
      <c r="K1627" s="201"/>
      <c r="N1627" s="201"/>
    </row>
    <row r="1628" spans="10:14" ht="12.75">
      <c r="J1628" s="201"/>
      <c r="K1628" s="201"/>
      <c r="N1628" s="201"/>
    </row>
    <row r="1629" spans="10:14" ht="12.75">
      <c r="J1629" s="201"/>
      <c r="K1629" s="201"/>
      <c r="N1629" s="201"/>
    </row>
    <row r="1630" spans="10:14" ht="12.75">
      <c r="J1630" s="201"/>
      <c r="K1630" s="201"/>
      <c r="N1630" s="201"/>
    </row>
    <row r="1631" spans="10:14" ht="12.75">
      <c r="J1631" s="201"/>
      <c r="K1631" s="201"/>
      <c r="N1631" s="201"/>
    </row>
    <row r="1632" spans="10:14" ht="12.75">
      <c r="J1632" s="201"/>
      <c r="K1632" s="201"/>
      <c r="N1632" s="201"/>
    </row>
    <row r="1633" spans="10:14" ht="12.75">
      <c r="J1633" s="201"/>
      <c r="K1633" s="201"/>
      <c r="N1633" s="201"/>
    </row>
    <row r="1634" spans="10:14" ht="12.75">
      <c r="J1634" s="201"/>
      <c r="K1634" s="201"/>
      <c r="N1634" s="201"/>
    </row>
    <row r="1635" spans="10:14" ht="12.75">
      <c r="J1635" s="201"/>
      <c r="K1635" s="201"/>
      <c r="N1635" s="201"/>
    </row>
    <row r="1636" spans="10:14" ht="12.75">
      <c r="J1636" s="201"/>
      <c r="K1636" s="201"/>
      <c r="N1636" s="201"/>
    </row>
    <row r="1637" spans="10:14" ht="12.75">
      <c r="J1637" s="201"/>
      <c r="K1637" s="201"/>
      <c r="N1637" s="201"/>
    </row>
    <row r="1638" spans="10:14" ht="12.75">
      <c r="J1638" s="201"/>
      <c r="K1638" s="201"/>
      <c r="N1638" s="201"/>
    </row>
    <row r="1639" spans="10:14" ht="12.75">
      <c r="J1639" s="201"/>
      <c r="K1639" s="201"/>
      <c r="N1639" s="201"/>
    </row>
    <row r="1640" spans="10:14" ht="12.75">
      <c r="J1640" s="201"/>
      <c r="K1640" s="201"/>
      <c r="N1640" s="201"/>
    </row>
    <row r="1641" spans="10:14" ht="12.75">
      <c r="J1641" s="201"/>
      <c r="K1641" s="201"/>
      <c r="N1641" s="201"/>
    </row>
    <row r="1642" spans="10:14" ht="12.75">
      <c r="J1642" s="201"/>
      <c r="K1642" s="201"/>
      <c r="N1642" s="201"/>
    </row>
    <row r="1643" spans="10:14" ht="12.75">
      <c r="J1643" s="201"/>
      <c r="K1643" s="201"/>
      <c r="N1643" s="201"/>
    </row>
    <row r="1644" spans="10:14" ht="12.75">
      <c r="J1644" s="201"/>
      <c r="K1644" s="201"/>
      <c r="N1644" s="201"/>
    </row>
    <row r="1645" spans="10:14" ht="12.75">
      <c r="J1645" s="201"/>
      <c r="K1645" s="201"/>
      <c r="N1645" s="201"/>
    </row>
    <row r="1646" spans="10:14" ht="12.75">
      <c r="J1646" s="201"/>
      <c r="K1646" s="201"/>
      <c r="N1646" s="201"/>
    </row>
    <row r="1647" spans="10:14" ht="12.75">
      <c r="J1647" s="201"/>
      <c r="K1647" s="201"/>
      <c r="N1647" s="201"/>
    </row>
    <row r="1648" spans="10:14" ht="12.75">
      <c r="J1648" s="201"/>
      <c r="K1648" s="201"/>
      <c r="N1648" s="201"/>
    </row>
    <row r="1649" spans="10:14" ht="12.75">
      <c r="J1649" s="201"/>
      <c r="K1649" s="201"/>
      <c r="N1649" s="201"/>
    </row>
    <row r="1650" spans="10:14" ht="12.75">
      <c r="J1650" s="201"/>
      <c r="K1650" s="201"/>
      <c r="N1650" s="201"/>
    </row>
    <row r="1651" spans="10:14" ht="12.75">
      <c r="J1651" s="201"/>
      <c r="K1651" s="201"/>
      <c r="N1651" s="201"/>
    </row>
    <row r="1652" spans="10:14" ht="12.75">
      <c r="J1652" s="201"/>
      <c r="K1652" s="201"/>
      <c r="N1652" s="201"/>
    </row>
    <row r="1653" spans="10:14" ht="12.75">
      <c r="J1653" s="201"/>
      <c r="K1653" s="201"/>
      <c r="N1653" s="201"/>
    </row>
    <row r="1654" spans="10:14" ht="12.75">
      <c r="J1654" s="201"/>
      <c r="K1654" s="201"/>
      <c r="N1654" s="201"/>
    </row>
    <row r="1655" spans="10:14" ht="12.75">
      <c r="J1655" s="201"/>
      <c r="K1655" s="201"/>
      <c r="N1655" s="201"/>
    </row>
    <row r="1656" spans="10:14" ht="12.75">
      <c r="J1656" s="201"/>
      <c r="K1656" s="201"/>
      <c r="N1656" s="201"/>
    </row>
    <row r="1657" spans="10:14" ht="12.75">
      <c r="J1657" s="201"/>
      <c r="K1657" s="201"/>
      <c r="N1657" s="201"/>
    </row>
    <row r="1658" spans="10:14" ht="12.75">
      <c r="J1658" s="201"/>
      <c r="K1658" s="201"/>
      <c r="N1658" s="201"/>
    </row>
    <row r="1659" spans="10:14" ht="12.75">
      <c r="J1659" s="201"/>
      <c r="K1659" s="201"/>
      <c r="N1659" s="201"/>
    </row>
    <row r="1660" spans="10:14" ht="12.75">
      <c r="J1660" s="201"/>
      <c r="K1660" s="201"/>
      <c r="N1660" s="201"/>
    </row>
    <row r="1661" spans="10:14" ht="12.75">
      <c r="J1661" s="201"/>
      <c r="K1661" s="201"/>
      <c r="N1661" s="201"/>
    </row>
    <row r="1662" spans="10:14" ht="12.75">
      <c r="J1662" s="201"/>
      <c r="K1662" s="201"/>
      <c r="N1662" s="201"/>
    </row>
    <row r="1663" spans="10:14" ht="12.75">
      <c r="J1663" s="201"/>
      <c r="K1663" s="201"/>
      <c r="N1663" s="201"/>
    </row>
    <row r="1664" spans="10:14" ht="12.75">
      <c r="J1664" s="201"/>
      <c r="K1664" s="201"/>
      <c r="N1664" s="201"/>
    </row>
    <row r="1665" spans="10:14" ht="12.75">
      <c r="J1665" s="201"/>
      <c r="K1665" s="201"/>
      <c r="N1665" s="201"/>
    </row>
    <row r="1666" spans="10:14" ht="12.75">
      <c r="J1666" s="201"/>
      <c r="K1666" s="201"/>
      <c r="N1666" s="201"/>
    </row>
    <row r="1667" spans="10:14" ht="12.75">
      <c r="J1667" s="201"/>
      <c r="K1667" s="201"/>
      <c r="N1667" s="201"/>
    </row>
    <row r="1668" spans="10:14" ht="12.75">
      <c r="J1668" s="201"/>
      <c r="K1668" s="201"/>
      <c r="N1668" s="201"/>
    </row>
    <row r="1669" spans="10:14" ht="12.75">
      <c r="J1669" s="201"/>
      <c r="K1669" s="201"/>
      <c r="N1669" s="201"/>
    </row>
    <row r="1670" spans="10:14" ht="12.75">
      <c r="J1670" s="201"/>
      <c r="K1670" s="201"/>
      <c r="N1670" s="201"/>
    </row>
    <row r="1671" spans="10:14" ht="12.75">
      <c r="J1671" s="201"/>
      <c r="K1671" s="201"/>
      <c r="N1671" s="201"/>
    </row>
    <row r="1672" spans="10:14" ht="12.75">
      <c r="J1672" s="201"/>
      <c r="K1672" s="201"/>
      <c r="N1672" s="201"/>
    </row>
    <row r="1673" spans="10:14" ht="12.75">
      <c r="J1673" s="201"/>
      <c r="K1673" s="201"/>
      <c r="N1673" s="201"/>
    </row>
    <row r="1674" spans="10:14" ht="12.75">
      <c r="J1674" s="201"/>
      <c r="K1674" s="201"/>
      <c r="N1674" s="201"/>
    </row>
    <row r="1675" spans="10:14" ht="12.75">
      <c r="J1675" s="201"/>
      <c r="K1675" s="201"/>
      <c r="N1675" s="201"/>
    </row>
    <row r="1676" spans="10:14" ht="12.75">
      <c r="J1676" s="201"/>
      <c r="K1676" s="201"/>
      <c r="N1676" s="201"/>
    </row>
    <row r="1677" spans="10:14" ht="12.75">
      <c r="J1677" s="201"/>
      <c r="K1677" s="201"/>
      <c r="N1677" s="201"/>
    </row>
    <row r="1678" spans="10:14" ht="12.75">
      <c r="J1678" s="201"/>
      <c r="K1678" s="201"/>
      <c r="N1678" s="201"/>
    </row>
    <row r="1679" spans="10:14" ht="12.75">
      <c r="J1679" s="201"/>
      <c r="K1679" s="201"/>
      <c r="N1679" s="201"/>
    </row>
    <row r="1680" spans="10:14" ht="12.75">
      <c r="J1680" s="201"/>
      <c r="K1680" s="201"/>
      <c r="N1680" s="201"/>
    </row>
    <row r="1681" spans="10:14" ht="12.75">
      <c r="J1681" s="201"/>
      <c r="K1681" s="201"/>
      <c r="N1681" s="201"/>
    </row>
    <row r="1682" spans="10:14" ht="12.75">
      <c r="J1682" s="201"/>
      <c r="K1682" s="201"/>
      <c r="N1682" s="201"/>
    </row>
    <row r="1683" spans="10:14" ht="12.75">
      <c r="J1683" s="201"/>
      <c r="K1683" s="201"/>
      <c r="N1683" s="201"/>
    </row>
    <row r="1684" spans="10:14" ht="12.75">
      <c r="J1684" s="201"/>
      <c r="K1684" s="201"/>
      <c r="N1684" s="201"/>
    </row>
    <row r="1685" spans="10:14" ht="12.75">
      <c r="J1685" s="201"/>
      <c r="K1685" s="201"/>
      <c r="N1685" s="201"/>
    </row>
    <row r="1686" spans="10:14" ht="12.75">
      <c r="J1686" s="201"/>
      <c r="K1686" s="201"/>
      <c r="N1686" s="201"/>
    </row>
    <row r="1687" spans="10:14" ht="12.75">
      <c r="J1687" s="201"/>
      <c r="K1687" s="201"/>
      <c r="N1687" s="201"/>
    </row>
    <row r="1688" spans="10:14" ht="12.75">
      <c r="J1688" s="201"/>
      <c r="K1688" s="201"/>
      <c r="N1688" s="201"/>
    </row>
    <row r="1689" spans="10:14" ht="12.75">
      <c r="J1689" s="201"/>
      <c r="K1689" s="201"/>
      <c r="N1689" s="201"/>
    </row>
    <row r="1690" spans="10:14" ht="12.75">
      <c r="J1690" s="201"/>
      <c r="K1690" s="201"/>
      <c r="N1690" s="201"/>
    </row>
    <row r="1691" spans="10:14" ht="12.75">
      <c r="J1691" s="201"/>
      <c r="K1691" s="201"/>
      <c r="N1691" s="201"/>
    </row>
    <row r="1692" spans="10:14" ht="12.75">
      <c r="J1692" s="201"/>
      <c r="K1692" s="201"/>
      <c r="N1692" s="201"/>
    </row>
    <row r="1693" spans="10:14" ht="12.75">
      <c r="J1693" s="201"/>
      <c r="K1693" s="201"/>
      <c r="N1693" s="201"/>
    </row>
    <row r="1694" spans="10:14" ht="12.75">
      <c r="J1694" s="201"/>
      <c r="K1694" s="201"/>
      <c r="N1694" s="201"/>
    </row>
    <row r="1695" spans="10:14" ht="12.75">
      <c r="J1695" s="201"/>
      <c r="K1695" s="201"/>
      <c r="N1695" s="201"/>
    </row>
    <row r="1696" spans="10:14" ht="12.75">
      <c r="J1696" s="201"/>
      <c r="K1696" s="201"/>
      <c r="N1696" s="201"/>
    </row>
    <row r="1697" spans="10:14" ht="12.75">
      <c r="J1697" s="201"/>
      <c r="K1697" s="201"/>
      <c r="N1697" s="201"/>
    </row>
    <row r="1698" spans="10:14" ht="12.75">
      <c r="J1698" s="201"/>
      <c r="K1698" s="201"/>
      <c r="N1698" s="201"/>
    </row>
    <row r="1699" spans="10:14" ht="12.75">
      <c r="J1699" s="201"/>
      <c r="K1699" s="201"/>
      <c r="N1699" s="201"/>
    </row>
    <row r="1700" spans="10:14" ht="12.75">
      <c r="J1700" s="201"/>
      <c r="K1700" s="201"/>
      <c r="N1700" s="201"/>
    </row>
    <row r="1701" spans="10:14" ht="12.75">
      <c r="J1701" s="201"/>
      <c r="K1701" s="201"/>
      <c r="N1701" s="201"/>
    </row>
    <row r="1702" spans="10:14" ht="12.75">
      <c r="J1702" s="201"/>
      <c r="K1702" s="201"/>
      <c r="N1702" s="201"/>
    </row>
    <row r="1703" spans="10:14" ht="12.75">
      <c r="J1703" s="201"/>
      <c r="K1703" s="201"/>
      <c r="N1703" s="201"/>
    </row>
    <row r="1704" spans="10:14" ht="12.75">
      <c r="J1704" s="201"/>
      <c r="K1704" s="201"/>
      <c r="N1704" s="201"/>
    </row>
    <row r="1705" spans="10:14" ht="12.75">
      <c r="J1705" s="201"/>
      <c r="K1705" s="201"/>
      <c r="N1705" s="201"/>
    </row>
    <row r="1706" spans="10:14" ht="12.75">
      <c r="J1706" s="201"/>
      <c r="K1706" s="201"/>
      <c r="N1706" s="201"/>
    </row>
    <row r="1707" spans="10:14" ht="12.75">
      <c r="J1707" s="201"/>
      <c r="K1707" s="201"/>
      <c r="N1707" s="201"/>
    </row>
    <row r="1708" spans="10:14" ht="12.75">
      <c r="J1708" s="201"/>
      <c r="K1708" s="201"/>
      <c r="N1708" s="201"/>
    </row>
    <row r="1709" spans="10:14" ht="12.75">
      <c r="J1709" s="201"/>
      <c r="K1709" s="201"/>
      <c r="N1709" s="201"/>
    </row>
    <row r="1710" spans="10:14" ht="12.75">
      <c r="J1710" s="201"/>
      <c r="K1710" s="201"/>
      <c r="N1710" s="201"/>
    </row>
    <row r="1711" spans="10:14" ht="12.75">
      <c r="J1711" s="201"/>
      <c r="K1711" s="201"/>
      <c r="N1711" s="201"/>
    </row>
    <row r="1712" spans="10:14" ht="12.75">
      <c r="J1712" s="201"/>
      <c r="K1712" s="201"/>
      <c r="N1712" s="201"/>
    </row>
    <row r="1713" spans="10:14" ht="12.75">
      <c r="J1713" s="201"/>
      <c r="K1713" s="201"/>
      <c r="N1713" s="201"/>
    </row>
    <row r="1714" spans="10:14" ht="12.75">
      <c r="J1714" s="201"/>
      <c r="K1714" s="201"/>
      <c r="N1714" s="201"/>
    </row>
    <row r="1715" spans="10:14" ht="12.75">
      <c r="J1715" s="201"/>
      <c r="K1715" s="201"/>
      <c r="N1715" s="201"/>
    </row>
    <row r="1716" spans="10:14" ht="12.75">
      <c r="J1716" s="201"/>
      <c r="K1716" s="201"/>
      <c r="N1716" s="201"/>
    </row>
    <row r="1717" spans="10:14" ht="12.75">
      <c r="J1717" s="201"/>
      <c r="K1717" s="201"/>
      <c r="N1717" s="201"/>
    </row>
    <row r="1718" spans="10:14" ht="12.75">
      <c r="J1718" s="201"/>
      <c r="K1718" s="201"/>
      <c r="N1718" s="201"/>
    </row>
    <row r="1719" spans="10:14" ht="12.75">
      <c r="J1719" s="201"/>
      <c r="K1719" s="201"/>
      <c r="N1719" s="201"/>
    </row>
    <row r="1720" spans="10:14" ht="12.75">
      <c r="J1720" s="201"/>
      <c r="K1720" s="201"/>
      <c r="N1720" s="201"/>
    </row>
    <row r="1721" spans="10:14" ht="12.75">
      <c r="J1721" s="201"/>
      <c r="K1721" s="201"/>
      <c r="N1721" s="201"/>
    </row>
    <row r="1722" spans="10:14" ht="12.75">
      <c r="J1722" s="201"/>
      <c r="K1722" s="201"/>
      <c r="N1722" s="201"/>
    </row>
    <row r="1723" spans="10:14" ht="12.75">
      <c r="J1723" s="201"/>
      <c r="K1723" s="201"/>
      <c r="N1723" s="201"/>
    </row>
    <row r="1724" spans="10:14" ht="12.75">
      <c r="J1724" s="201"/>
      <c r="K1724" s="201"/>
      <c r="N1724" s="201"/>
    </row>
    <row r="1725" spans="10:14" ht="12.75">
      <c r="J1725" s="201"/>
      <c r="K1725" s="201"/>
      <c r="N1725" s="201"/>
    </row>
    <row r="1726" spans="10:14" ht="12.75">
      <c r="J1726" s="201"/>
      <c r="K1726" s="201"/>
      <c r="N1726" s="201"/>
    </row>
    <row r="1727" spans="10:14" ht="12.75">
      <c r="J1727" s="201"/>
      <c r="K1727" s="201"/>
      <c r="N1727" s="201"/>
    </row>
    <row r="1728" spans="10:14" ht="12.75">
      <c r="J1728" s="201"/>
      <c r="K1728" s="201"/>
      <c r="N1728" s="201"/>
    </row>
    <row r="1729" spans="10:14" ht="12.75">
      <c r="J1729" s="201"/>
      <c r="K1729" s="201"/>
      <c r="N1729" s="201"/>
    </row>
    <row r="1730" spans="10:14" ht="12.75">
      <c r="J1730" s="201"/>
      <c r="K1730" s="201"/>
      <c r="N1730" s="201"/>
    </row>
    <row r="1731" spans="10:14" ht="12.75">
      <c r="J1731" s="201"/>
      <c r="K1731" s="201"/>
      <c r="N1731" s="201"/>
    </row>
    <row r="1732" spans="10:14" ht="12.75">
      <c r="J1732" s="201"/>
      <c r="K1732" s="201"/>
      <c r="N1732" s="201"/>
    </row>
    <row r="1733" spans="10:14" ht="12.75">
      <c r="J1733" s="201"/>
      <c r="K1733" s="201"/>
      <c r="N1733" s="201"/>
    </row>
    <row r="1734" spans="10:14" ht="12.75">
      <c r="J1734" s="201"/>
      <c r="K1734" s="201"/>
      <c r="N1734" s="201"/>
    </row>
    <row r="1735" spans="10:14" ht="12.75">
      <c r="J1735" s="201"/>
      <c r="K1735" s="201"/>
      <c r="N1735" s="201"/>
    </row>
    <row r="1736" spans="10:14" ht="12.75">
      <c r="J1736" s="201"/>
      <c r="K1736" s="201"/>
      <c r="N1736" s="201"/>
    </row>
    <row r="1737" spans="10:14" ht="12.75">
      <c r="J1737" s="201"/>
      <c r="K1737" s="201"/>
      <c r="N1737" s="201"/>
    </row>
    <row r="1738" spans="10:14" ht="12.75">
      <c r="J1738" s="201"/>
      <c r="K1738" s="201"/>
      <c r="N1738" s="201"/>
    </row>
    <row r="1739" spans="10:14" ht="12.75">
      <c r="J1739" s="201"/>
      <c r="K1739" s="201"/>
      <c r="N1739" s="201"/>
    </row>
    <row r="1740" spans="10:14" ht="12.75">
      <c r="J1740" s="201"/>
      <c r="K1740" s="201"/>
      <c r="N1740" s="201"/>
    </row>
    <row r="1741" spans="10:14" ht="12.75">
      <c r="J1741" s="201"/>
      <c r="K1741" s="201"/>
      <c r="N1741" s="201"/>
    </row>
    <row r="1742" spans="10:14" ht="12.75">
      <c r="J1742" s="201"/>
      <c r="K1742" s="201"/>
      <c r="N1742" s="201"/>
    </row>
    <row r="1743" spans="10:14" ht="12.75">
      <c r="J1743" s="201"/>
      <c r="K1743" s="201"/>
      <c r="N1743" s="201"/>
    </row>
    <row r="1744" spans="10:14" ht="12.75">
      <c r="J1744" s="201"/>
      <c r="K1744" s="201"/>
      <c r="N1744" s="201"/>
    </row>
    <row r="1745" spans="10:14" ht="12.75">
      <c r="J1745" s="201"/>
      <c r="K1745" s="201"/>
      <c r="N1745" s="201"/>
    </row>
    <row r="1746" spans="10:14" ht="12.75">
      <c r="J1746" s="201"/>
      <c r="K1746" s="201"/>
      <c r="N1746" s="201"/>
    </row>
    <row r="1747" spans="10:14" ht="12.75">
      <c r="J1747" s="201"/>
      <c r="K1747" s="201"/>
      <c r="N1747" s="201"/>
    </row>
    <row r="1748" spans="10:14" ht="12.75">
      <c r="J1748" s="201"/>
      <c r="K1748" s="201"/>
      <c r="N1748" s="201"/>
    </row>
    <row r="1749" spans="10:14" ht="12.75">
      <c r="J1749" s="201"/>
      <c r="K1749" s="201"/>
      <c r="N1749" s="201"/>
    </row>
    <row r="1750" spans="10:14" ht="12.75">
      <c r="J1750" s="201"/>
      <c r="K1750" s="201"/>
      <c r="N1750" s="201"/>
    </row>
    <row r="1751" spans="10:14" ht="12.75">
      <c r="J1751" s="201"/>
      <c r="K1751" s="201"/>
      <c r="N1751" s="201"/>
    </row>
    <row r="1752" spans="10:14" ht="12.75">
      <c r="J1752" s="201"/>
      <c r="K1752" s="201"/>
      <c r="N1752" s="201"/>
    </row>
    <row r="1753" spans="10:14" ht="12.75">
      <c r="J1753" s="201"/>
      <c r="K1753" s="201"/>
      <c r="N1753" s="201"/>
    </row>
    <row r="1754" spans="10:14" ht="12.75">
      <c r="J1754" s="201"/>
      <c r="K1754" s="201"/>
      <c r="N1754" s="201"/>
    </row>
    <row r="1755" spans="10:14" ht="12.75">
      <c r="J1755" s="201"/>
      <c r="K1755" s="201"/>
      <c r="N1755" s="201"/>
    </row>
    <row r="1756" spans="10:14" ht="12.75">
      <c r="J1756" s="201"/>
      <c r="K1756" s="201"/>
      <c r="N1756" s="201"/>
    </row>
    <row r="1757" spans="10:14" ht="12.75">
      <c r="J1757" s="201"/>
      <c r="K1757" s="201"/>
      <c r="N1757" s="201"/>
    </row>
    <row r="1758" spans="10:14" ht="12.75">
      <c r="J1758" s="201"/>
      <c r="K1758" s="201"/>
      <c r="N1758" s="201"/>
    </row>
    <row r="1759" spans="10:14" ht="12.75">
      <c r="J1759" s="201"/>
      <c r="K1759" s="201"/>
      <c r="N1759" s="201"/>
    </row>
    <row r="1760" spans="10:14" ht="12.75">
      <c r="J1760" s="201"/>
      <c r="K1760" s="201"/>
      <c r="N1760" s="201"/>
    </row>
    <row r="1761" spans="10:14" ht="12.75">
      <c r="J1761" s="201"/>
      <c r="K1761" s="201"/>
      <c r="N1761" s="201"/>
    </row>
    <row r="1762" spans="10:14" ht="12.75">
      <c r="J1762" s="201"/>
      <c r="K1762" s="201"/>
      <c r="N1762" s="201"/>
    </row>
    <row r="1763" spans="10:14" ht="12.75">
      <c r="J1763" s="201"/>
      <c r="K1763" s="201"/>
      <c r="N1763" s="201"/>
    </row>
    <row r="1764" spans="10:14" ht="12.75">
      <c r="J1764" s="201"/>
      <c r="K1764" s="201"/>
      <c r="N1764" s="201"/>
    </row>
    <row r="1765" spans="10:14" ht="12.75">
      <c r="J1765" s="201"/>
      <c r="K1765" s="201"/>
      <c r="N1765" s="201"/>
    </row>
    <row r="1766" spans="10:14" ht="12.75">
      <c r="J1766" s="201"/>
      <c r="K1766" s="201"/>
      <c r="N1766" s="201"/>
    </row>
    <row r="1767" spans="10:14" ht="12.75">
      <c r="J1767" s="201"/>
      <c r="K1767" s="201"/>
      <c r="N1767" s="201"/>
    </row>
    <row r="1768" spans="10:14" ht="12.75">
      <c r="J1768" s="201"/>
      <c r="K1768" s="201"/>
      <c r="N1768" s="201"/>
    </row>
    <row r="1769" spans="10:14" ht="12.75">
      <c r="J1769" s="201"/>
      <c r="K1769" s="201"/>
      <c r="N1769" s="201"/>
    </row>
    <row r="1770" spans="10:14" ht="12.75">
      <c r="J1770" s="201"/>
      <c r="K1770" s="201"/>
      <c r="N1770" s="201"/>
    </row>
    <row r="1771" spans="10:14" ht="12.75">
      <c r="J1771" s="201"/>
      <c r="K1771" s="201"/>
      <c r="N1771" s="201"/>
    </row>
    <row r="1772" spans="10:14" ht="12.75">
      <c r="J1772" s="201"/>
      <c r="K1772" s="201"/>
      <c r="N1772" s="201"/>
    </row>
    <row r="1773" spans="10:14" ht="12.75">
      <c r="J1773" s="201"/>
      <c r="K1773" s="201"/>
      <c r="N1773" s="201"/>
    </row>
    <row r="1774" spans="10:14" ht="12.75">
      <c r="J1774" s="201"/>
      <c r="K1774" s="201"/>
      <c r="N1774" s="201"/>
    </row>
    <row r="1775" spans="10:14" ht="12.75">
      <c r="J1775" s="201"/>
      <c r="K1775" s="201"/>
      <c r="N1775" s="201"/>
    </row>
    <row r="1776" spans="10:14" ht="12.75">
      <c r="J1776" s="201"/>
      <c r="K1776" s="201"/>
      <c r="N1776" s="201"/>
    </row>
    <row r="1777" spans="10:14" ht="12.75">
      <c r="J1777" s="201"/>
      <c r="K1777" s="201"/>
      <c r="N1777" s="201"/>
    </row>
    <row r="1778" spans="10:14" ht="12.75">
      <c r="J1778" s="201"/>
      <c r="K1778" s="201"/>
      <c r="N1778" s="201"/>
    </row>
    <row r="1779" spans="10:14" ht="12.75">
      <c r="J1779" s="201"/>
      <c r="K1779" s="201"/>
      <c r="N1779" s="201"/>
    </row>
    <row r="1780" spans="10:14" ht="12.75">
      <c r="J1780" s="201"/>
      <c r="K1780" s="201"/>
      <c r="N1780" s="201"/>
    </row>
    <row r="1781" spans="10:14" ht="12.75">
      <c r="J1781" s="201"/>
      <c r="K1781" s="201"/>
      <c r="N1781" s="201"/>
    </row>
    <row r="1782" spans="10:14" ht="12.75">
      <c r="J1782" s="201"/>
      <c r="K1782" s="201"/>
      <c r="N1782" s="201"/>
    </row>
    <row r="1783" spans="10:14" ht="12.75">
      <c r="J1783" s="201"/>
      <c r="K1783" s="201"/>
      <c r="N1783" s="201"/>
    </row>
    <row r="1784" spans="10:14" ht="12.75">
      <c r="J1784" s="201"/>
      <c r="K1784" s="201"/>
      <c r="N1784" s="201"/>
    </row>
    <row r="1785" spans="10:14" ht="12.75">
      <c r="J1785" s="201"/>
      <c r="K1785" s="201"/>
      <c r="N1785" s="201"/>
    </row>
    <row r="1786" spans="10:14" ht="12.75">
      <c r="J1786" s="201"/>
      <c r="K1786" s="201"/>
      <c r="N1786" s="201"/>
    </row>
    <row r="1787" spans="10:14" ht="12.75">
      <c r="J1787" s="201"/>
      <c r="K1787" s="201"/>
      <c r="N1787" s="201"/>
    </row>
    <row r="1788" spans="10:14" ht="12.75">
      <c r="J1788" s="201"/>
      <c r="K1788" s="201"/>
      <c r="N1788" s="201"/>
    </row>
    <row r="1789" spans="10:14" ht="12.75">
      <c r="J1789" s="201"/>
      <c r="K1789" s="201"/>
      <c r="N1789" s="201"/>
    </row>
    <row r="1790" spans="10:14" ht="12.75">
      <c r="J1790" s="201"/>
      <c r="K1790" s="201"/>
      <c r="N1790" s="201"/>
    </row>
    <row r="1791" spans="10:14" ht="12.75">
      <c r="J1791" s="201"/>
      <c r="K1791" s="201"/>
      <c r="N1791" s="201"/>
    </row>
    <row r="1792" spans="10:14" ht="12.75">
      <c r="J1792" s="201"/>
      <c r="K1792" s="201"/>
      <c r="N1792" s="201"/>
    </row>
    <row r="1793" spans="10:14" ht="12.75">
      <c r="J1793" s="201"/>
      <c r="K1793" s="201"/>
      <c r="N1793" s="201"/>
    </row>
    <row r="1794" spans="10:14" ht="12.75">
      <c r="J1794" s="201"/>
      <c r="K1794" s="201"/>
      <c r="N1794" s="201"/>
    </row>
    <row r="1795" spans="10:14" ht="12.75">
      <c r="J1795" s="201"/>
      <c r="K1795" s="201"/>
      <c r="N1795" s="201"/>
    </row>
    <row r="1796" spans="10:14" ht="12.75">
      <c r="J1796" s="201"/>
      <c r="K1796" s="201"/>
      <c r="N1796" s="201"/>
    </row>
    <row r="1797" spans="10:14" ht="12.75">
      <c r="J1797" s="201"/>
      <c r="K1797" s="201"/>
      <c r="N1797" s="201"/>
    </row>
    <row r="1798" spans="10:14" ht="12.75">
      <c r="J1798" s="201"/>
      <c r="K1798" s="201"/>
      <c r="N1798" s="201"/>
    </row>
    <row r="1799" spans="10:14" ht="12.75">
      <c r="J1799" s="201"/>
      <c r="K1799" s="201"/>
      <c r="N1799" s="201"/>
    </row>
    <row r="1800" spans="10:14" ht="12.75">
      <c r="J1800" s="201"/>
      <c r="K1800" s="201"/>
      <c r="N1800" s="201"/>
    </row>
    <row r="1801" spans="10:14" ht="12.75">
      <c r="J1801" s="201"/>
      <c r="K1801" s="201"/>
      <c r="N1801" s="201"/>
    </row>
    <row r="1802" spans="10:14" ht="12.75">
      <c r="J1802" s="201"/>
      <c r="K1802" s="201"/>
      <c r="N1802" s="201"/>
    </row>
    <row r="1803" spans="10:14" ht="12.75">
      <c r="J1803" s="201"/>
      <c r="K1803" s="201"/>
      <c r="N1803" s="201"/>
    </row>
    <row r="1804" spans="10:14" ht="12.75">
      <c r="J1804" s="201"/>
      <c r="K1804" s="201"/>
      <c r="N1804" s="201"/>
    </row>
    <row r="1805" spans="10:14" ht="12.75">
      <c r="J1805" s="201"/>
      <c r="K1805" s="201"/>
      <c r="N1805" s="201"/>
    </row>
    <row r="1806" spans="10:14" ht="12.75">
      <c r="J1806" s="201"/>
      <c r="K1806" s="201"/>
      <c r="N1806" s="201"/>
    </row>
    <row r="1807" spans="10:14" ht="12.75">
      <c r="J1807" s="201"/>
      <c r="K1807" s="201"/>
      <c r="N1807" s="201"/>
    </row>
    <row r="1808" spans="10:14" ht="12.75">
      <c r="J1808" s="201"/>
      <c r="K1808" s="201"/>
      <c r="N1808" s="201"/>
    </row>
    <row r="1809" spans="10:14" ht="12.75">
      <c r="J1809" s="201"/>
      <c r="K1809" s="201"/>
      <c r="N1809" s="201"/>
    </row>
    <row r="1810" spans="10:14" ht="12.75">
      <c r="J1810" s="201"/>
      <c r="K1810" s="201"/>
      <c r="N1810" s="201"/>
    </row>
    <row r="1811" spans="10:14" ht="12.75">
      <c r="J1811" s="201"/>
      <c r="K1811" s="201"/>
      <c r="N1811" s="201"/>
    </row>
    <row r="1812" spans="10:14" ht="12.75">
      <c r="J1812" s="201"/>
      <c r="K1812" s="201"/>
      <c r="N1812" s="201"/>
    </row>
    <row r="1813" spans="10:14" ht="12.75">
      <c r="J1813" s="201"/>
      <c r="K1813" s="201"/>
      <c r="N1813" s="201"/>
    </row>
    <row r="1814" spans="10:14" ht="12.75">
      <c r="J1814" s="201"/>
      <c r="K1814" s="201"/>
      <c r="N1814" s="201"/>
    </row>
    <row r="1815" spans="10:14" ht="12.75">
      <c r="J1815" s="201"/>
      <c r="K1815" s="201"/>
      <c r="N1815" s="201"/>
    </row>
    <row r="1816" spans="10:14" ht="12.75">
      <c r="J1816" s="201"/>
      <c r="K1816" s="201"/>
      <c r="N1816" s="201"/>
    </row>
    <row r="1817" spans="10:14" ht="12.75">
      <c r="J1817" s="201"/>
      <c r="K1817" s="201"/>
      <c r="N1817" s="201"/>
    </row>
    <row r="1818" spans="10:14" ht="12.75">
      <c r="J1818" s="201"/>
      <c r="K1818" s="201"/>
      <c r="N1818" s="201"/>
    </row>
    <row r="1819" spans="10:14" ht="12.75">
      <c r="J1819" s="201"/>
      <c r="K1819" s="201"/>
      <c r="N1819" s="201"/>
    </row>
    <row r="1820" spans="10:14" ht="12.75">
      <c r="J1820" s="201"/>
      <c r="K1820" s="201"/>
      <c r="N1820" s="201"/>
    </row>
    <row r="1821" spans="10:14" ht="12.75">
      <c r="J1821" s="201"/>
      <c r="K1821" s="201"/>
      <c r="N1821" s="201"/>
    </row>
    <row r="1822" spans="10:14" ht="12.75">
      <c r="J1822" s="201"/>
      <c r="K1822" s="201"/>
      <c r="N1822" s="201"/>
    </row>
    <row r="1823" spans="10:14" ht="12.75">
      <c r="J1823" s="201"/>
      <c r="K1823" s="201"/>
      <c r="N1823" s="201"/>
    </row>
    <row r="1824" spans="10:14" ht="12.75">
      <c r="J1824" s="201"/>
      <c r="K1824" s="201"/>
      <c r="N1824" s="201"/>
    </row>
    <row r="1825" spans="10:14" ht="12.75">
      <c r="J1825" s="201"/>
      <c r="K1825" s="201"/>
      <c r="N1825" s="201"/>
    </row>
    <row r="1826" spans="10:14" ht="12.75">
      <c r="J1826" s="201"/>
      <c r="K1826" s="201"/>
      <c r="N1826" s="201"/>
    </row>
    <row r="1827" spans="10:14" ht="12.75">
      <c r="J1827" s="201"/>
      <c r="K1827" s="201"/>
      <c r="N1827" s="201"/>
    </row>
    <row r="1828" spans="10:14" ht="12.75">
      <c r="J1828" s="201"/>
      <c r="K1828" s="201"/>
      <c r="N1828" s="201"/>
    </row>
    <row r="1829" spans="10:14" ht="12.75">
      <c r="J1829" s="201"/>
      <c r="K1829" s="201"/>
      <c r="N1829" s="201"/>
    </row>
    <row r="1830" spans="10:14" ht="12.75">
      <c r="J1830" s="201"/>
      <c r="K1830" s="201"/>
      <c r="N1830" s="201"/>
    </row>
    <row r="1831" spans="10:14" ht="12.75">
      <c r="J1831" s="201"/>
      <c r="K1831" s="201"/>
      <c r="N1831" s="201"/>
    </row>
    <row r="1832" spans="10:14" ht="12.75">
      <c r="J1832" s="201"/>
      <c r="K1832" s="201"/>
      <c r="N1832" s="201"/>
    </row>
    <row r="1833" spans="10:14" ht="12.75">
      <c r="J1833" s="201"/>
      <c r="K1833" s="201"/>
      <c r="N1833" s="201"/>
    </row>
    <row r="1834" spans="10:14" ht="12.75">
      <c r="J1834" s="201"/>
      <c r="K1834" s="201"/>
      <c r="N1834" s="201"/>
    </row>
    <row r="1835" spans="10:14" ht="12.75">
      <c r="J1835" s="201"/>
      <c r="K1835" s="201"/>
      <c r="N1835" s="201"/>
    </row>
    <row r="1836" spans="10:14" ht="12.75">
      <c r="J1836" s="201"/>
      <c r="K1836" s="201"/>
      <c r="N1836" s="201"/>
    </row>
    <row r="1837" spans="10:14" ht="12.75">
      <c r="J1837" s="201"/>
      <c r="K1837" s="201"/>
      <c r="N1837" s="201"/>
    </row>
    <row r="1838" spans="10:14" ht="12.75">
      <c r="J1838" s="201"/>
      <c r="K1838" s="201"/>
      <c r="N1838" s="201"/>
    </row>
    <row r="1839" spans="10:14" ht="12.75">
      <c r="J1839" s="201"/>
      <c r="K1839" s="201"/>
      <c r="N1839" s="201"/>
    </row>
    <row r="1840" spans="10:14" ht="12.75">
      <c r="J1840" s="201"/>
      <c r="K1840" s="201"/>
      <c r="N1840" s="201"/>
    </row>
    <row r="1841" spans="10:14" ht="12.75">
      <c r="J1841" s="201"/>
      <c r="K1841" s="201"/>
      <c r="N1841" s="201"/>
    </row>
    <row r="1842" spans="10:14" ht="12.75">
      <c r="J1842" s="201"/>
      <c r="K1842" s="201"/>
      <c r="N1842" s="201"/>
    </row>
    <row r="1843" spans="10:14" ht="12.75">
      <c r="J1843" s="201"/>
      <c r="K1843" s="201"/>
      <c r="N1843" s="201"/>
    </row>
    <row r="1844" spans="10:14" ht="12.75">
      <c r="J1844" s="201"/>
      <c r="K1844" s="201"/>
      <c r="N1844" s="201"/>
    </row>
    <row r="1845" spans="10:14" ht="12.75">
      <c r="J1845" s="201"/>
      <c r="K1845" s="201"/>
      <c r="N1845" s="201"/>
    </row>
    <row r="1846" spans="10:14" ht="12.75">
      <c r="J1846" s="201"/>
      <c r="K1846" s="201"/>
      <c r="N1846" s="201"/>
    </row>
    <row r="1847" spans="10:14" ht="12.75">
      <c r="J1847" s="201"/>
      <c r="K1847" s="201"/>
      <c r="N1847" s="201"/>
    </row>
    <row r="1848" spans="10:14" ht="12.75">
      <c r="J1848" s="201"/>
      <c r="K1848" s="201"/>
      <c r="N1848" s="201"/>
    </row>
    <row r="1849" spans="10:14" ht="12.75">
      <c r="J1849" s="201"/>
      <c r="K1849" s="201"/>
      <c r="N1849" s="201"/>
    </row>
    <row r="1850" spans="10:14" ht="12.75">
      <c r="J1850" s="201"/>
      <c r="K1850" s="201"/>
      <c r="N1850" s="201"/>
    </row>
    <row r="1851" spans="10:14" ht="12.75">
      <c r="J1851" s="201"/>
      <c r="K1851" s="201"/>
      <c r="N1851" s="201"/>
    </row>
    <row r="1852" spans="10:14" ht="12.75">
      <c r="J1852" s="201"/>
      <c r="K1852" s="201"/>
      <c r="N1852" s="201"/>
    </row>
    <row r="1853" spans="10:14" ht="12.75">
      <c r="J1853" s="201"/>
      <c r="K1853" s="201"/>
      <c r="N1853" s="201"/>
    </row>
    <row r="1854" spans="10:14" ht="12.75">
      <c r="J1854" s="201"/>
      <c r="K1854" s="201"/>
      <c r="N1854" s="201"/>
    </row>
    <row r="1855" spans="10:14" ht="12.75">
      <c r="J1855" s="201"/>
      <c r="K1855" s="201"/>
      <c r="N1855" s="201"/>
    </row>
    <row r="1856" spans="10:14" ht="12.75">
      <c r="J1856" s="201"/>
      <c r="K1856" s="201"/>
      <c r="N1856" s="201"/>
    </row>
    <row r="1857" spans="10:14" ht="12.75">
      <c r="J1857" s="201"/>
      <c r="K1857" s="201"/>
      <c r="N1857" s="201"/>
    </row>
    <row r="1858" spans="10:14" ht="12.75">
      <c r="J1858" s="201"/>
      <c r="K1858" s="201"/>
      <c r="N1858" s="201"/>
    </row>
    <row r="1859" spans="10:14" ht="12.75">
      <c r="J1859" s="201"/>
      <c r="K1859" s="201"/>
      <c r="N1859" s="201"/>
    </row>
    <row r="1860" spans="10:14" ht="12.75">
      <c r="J1860" s="201"/>
      <c r="K1860" s="201"/>
      <c r="N1860" s="201"/>
    </row>
    <row r="1861" spans="10:14" ht="12.75">
      <c r="J1861" s="201"/>
      <c r="K1861" s="201"/>
      <c r="N1861" s="201"/>
    </row>
    <row r="1862" spans="10:14" ht="12.75">
      <c r="J1862" s="201"/>
      <c r="K1862" s="201"/>
      <c r="N1862" s="201"/>
    </row>
    <row r="1863" spans="10:14" ht="12.75">
      <c r="J1863" s="201"/>
      <c r="K1863" s="201"/>
      <c r="N1863" s="201"/>
    </row>
    <row r="1864" spans="10:14" ht="12.75">
      <c r="J1864" s="201"/>
      <c r="K1864" s="201"/>
      <c r="N1864" s="201"/>
    </row>
    <row r="1865" spans="10:14" ht="12.75">
      <c r="J1865" s="201"/>
      <c r="K1865" s="201"/>
      <c r="N1865" s="201"/>
    </row>
    <row r="1866" spans="10:14" ht="12.75">
      <c r="J1866" s="201"/>
      <c r="K1866" s="201"/>
      <c r="N1866" s="201"/>
    </row>
    <row r="1867" spans="10:14" ht="12.75">
      <c r="J1867" s="201"/>
      <c r="K1867" s="201"/>
      <c r="N1867" s="201"/>
    </row>
    <row r="1868" spans="10:14" ht="12.75">
      <c r="J1868" s="201"/>
      <c r="K1868" s="201"/>
      <c r="N1868" s="201"/>
    </row>
    <row r="1869" spans="10:14" ht="12.75">
      <c r="J1869" s="201"/>
      <c r="K1869" s="201"/>
      <c r="N1869" s="201"/>
    </row>
    <row r="1870" spans="10:14" ht="12.75">
      <c r="J1870" s="201"/>
      <c r="K1870" s="201"/>
      <c r="N1870" s="201"/>
    </row>
    <row r="1871" spans="10:14" ht="12.75">
      <c r="J1871" s="201"/>
      <c r="K1871" s="201"/>
      <c r="N1871" s="201"/>
    </row>
    <row r="1872" spans="10:14" ht="12.75">
      <c r="J1872" s="201"/>
      <c r="K1872" s="201"/>
      <c r="N1872" s="201"/>
    </row>
    <row r="1873" spans="10:14" ht="12.75">
      <c r="J1873" s="201"/>
      <c r="K1873" s="201"/>
      <c r="N1873" s="201"/>
    </row>
    <row r="1874" spans="10:14" ht="12.75">
      <c r="J1874" s="201"/>
      <c r="K1874" s="201"/>
      <c r="N1874" s="201"/>
    </row>
    <row r="1875" spans="10:14" ht="12.75">
      <c r="J1875" s="201"/>
      <c r="K1875" s="201"/>
      <c r="N1875" s="201"/>
    </row>
    <row r="1876" spans="10:14" ht="12.75">
      <c r="J1876" s="201"/>
      <c r="K1876" s="201"/>
      <c r="N1876" s="201"/>
    </row>
    <row r="1877" spans="10:14" ht="12.75">
      <c r="J1877" s="201"/>
      <c r="K1877" s="201"/>
      <c r="N1877" s="201"/>
    </row>
    <row r="1878" spans="10:14" ht="12.75">
      <c r="J1878" s="201"/>
      <c r="K1878" s="201"/>
      <c r="N1878" s="201"/>
    </row>
    <row r="1879" spans="10:14" ht="12.75">
      <c r="J1879" s="201"/>
      <c r="K1879" s="201"/>
      <c r="N1879" s="201"/>
    </row>
    <row r="1880" spans="10:14" ht="12.75">
      <c r="J1880" s="201"/>
      <c r="K1880" s="201"/>
      <c r="N1880" s="201"/>
    </row>
    <row r="1881" spans="10:14" ht="12.75">
      <c r="J1881" s="201"/>
      <c r="K1881" s="201"/>
      <c r="N1881" s="201"/>
    </row>
    <row r="1882" spans="10:14" ht="12.75">
      <c r="J1882" s="201"/>
      <c r="K1882" s="201"/>
      <c r="N1882" s="201"/>
    </row>
    <row r="1883" spans="10:14" ht="12.75">
      <c r="J1883" s="201"/>
      <c r="K1883" s="201"/>
      <c r="N1883" s="201"/>
    </row>
    <row r="1884" spans="10:14" ht="12.75">
      <c r="J1884" s="201"/>
      <c r="K1884" s="201"/>
      <c r="N1884" s="201"/>
    </row>
    <row r="1885" spans="10:14" ht="12.75">
      <c r="J1885" s="201"/>
      <c r="K1885" s="201"/>
      <c r="N1885" s="201"/>
    </row>
    <row r="1886" spans="10:14" ht="12.75">
      <c r="J1886" s="201"/>
      <c r="K1886" s="201"/>
      <c r="N1886" s="201"/>
    </row>
    <row r="1887" spans="10:14" ht="12.75">
      <c r="J1887" s="201"/>
      <c r="K1887" s="201"/>
      <c r="N1887" s="201"/>
    </row>
    <row r="1888" spans="10:14" ht="12.75">
      <c r="J1888" s="201"/>
      <c r="K1888" s="201"/>
      <c r="N1888" s="201"/>
    </row>
    <row r="1889" spans="10:14" ht="12.75">
      <c r="J1889" s="201"/>
      <c r="K1889" s="201"/>
      <c r="N1889" s="201"/>
    </row>
    <row r="1890" spans="10:14" ht="12.75">
      <c r="J1890" s="201"/>
      <c r="K1890" s="201"/>
      <c r="N1890" s="201"/>
    </row>
    <row r="1891" spans="10:14" ht="12.75">
      <c r="J1891" s="201"/>
      <c r="K1891" s="201"/>
      <c r="N1891" s="201"/>
    </row>
    <row r="1892" spans="10:14" ht="12.75">
      <c r="J1892" s="201"/>
      <c r="K1892" s="201"/>
      <c r="N1892" s="201"/>
    </row>
    <row r="1893" spans="10:14" ht="12.75">
      <c r="J1893" s="201"/>
      <c r="K1893" s="201"/>
      <c r="N1893" s="201"/>
    </row>
    <row r="1894" spans="10:14" ht="12.75">
      <c r="J1894" s="201"/>
      <c r="K1894" s="201"/>
      <c r="N1894" s="201"/>
    </row>
    <row r="1895" spans="10:14" ht="12.75">
      <c r="J1895" s="201"/>
      <c r="K1895" s="201"/>
      <c r="N1895" s="201"/>
    </row>
    <row r="1896" spans="10:14" ht="12.75">
      <c r="J1896" s="201"/>
      <c r="K1896" s="201"/>
      <c r="N1896" s="201"/>
    </row>
    <row r="1897" spans="10:14" ht="12.75">
      <c r="J1897" s="201"/>
      <c r="K1897" s="201"/>
      <c r="N1897" s="201"/>
    </row>
    <row r="1898" spans="10:14" ht="12.75">
      <c r="J1898" s="201"/>
      <c r="K1898" s="201"/>
      <c r="N1898" s="201"/>
    </row>
    <row r="1899" spans="10:14" ht="12.75">
      <c r="J1899" s="201"/>
      <c r="K1899" s="201"/>
      <c r="N1899" s="201"/>
    </row>
    <row r="1900" spans="10:14" ht="12.75">
      <c r="J1900" s="201"/>
      <c r="K1900" s="201"/>
      <c r="N1900" s="201"/>
    </row>
    <row r="1901" spans="10:14" ht="12.75">
      <c r="J1901" s="201"/>
      <c r="K1901" s="201"/>
      <c r="N1901" s="201"/>
    </row>
    <row r="1902" spans="10:14" ht="12.75">
      <c r="J1902" s="201"/>
      <c r="K1902" s="201"/>
      <c r="N1902" s="201"/>
    </row>
    <row r="1903" spans="10:14" ht="12.75">
      <c r="J1903" s="201"/>
      <c r="K1903" s="201"/>
      <c r="N1903" s="201"/>
    </row>
    <row r="1904" spans="10:14" ht="12.75">
      <c r="J1904" s="201"/>
      <c r="K1904" s="201"/>
      <c r="N1904" s="201"/>
    </row>
    <row r="1905" spans="10:14" ht="12.75">
      <c r="J1905" s="201"/>
      <c r="K1905" s="201"/>
      <c r="N1905" s="201"/>
    </row>
    <row r="1906" spans="10:14" ht="12.75">
      <c r="J1906" s="201"/>
      <c r="K1906" s="201"/>
      <c r="N1906" s="201"/>
    </row>
    <row r="1907" spans="10:14" ht="12.75">
      <c r="J1907" s="201"/>
      <c r="K1907" s="201"/>
      <c r="N1907" s="201"/>
    </row>
    <row r="1908" spans="10:14" ht="12.75">
      <c r="J1908" s="201"/>
      <c r="K1908" s="201"/>
      <c r="N1908" s="201"/>
    </row>
    <row r="1909" spans="10:14" ht="12.75">
      <c r="J1909" s="201"/>
      <c r="K1909" s="201"/>
      <c r="N1909" s="201"/>
    </row>
    <row r="1910" spans="10:14" ht="12.75">
      <c r="J1910" s="201"/>
      <c r="K1910" s="201"/>
      <c r="N1910" s="201"/>
    </row>
    <row r="1911" spans="10:14" ht="12.75">
      <c r="J1911" s="201"/>
      <c r="K1911" s="201"/>
      <c r="N1911" s="201"/>
    </row>
    <row r="1912" spans="10:14" ht="12.75">
      <c r="J1912" s="201"/>
      <c r="K1912" s="201"/>
      <c r="N1912" s="201"/>
    </row>
    <row r="1913" spans="10:14" ht="12.75">
      <c r="J1913" s="201"/>
      <c r="K1913" s="201"/>
      <c r="N1913" s="201"/>
    </row>
    <row r="1914" spans="10:14" ht="12.75">
      <c r="J1914" s="201"/>
      <c r="K1914" s="201"/>
      <c r="N1914" s="201"/>
    </row>
    <row r="1915" spans="10:14" ht="12.75">
      <c r="J1915" s="201"/>
      <c r="K1915" s="201"/>
      <c r="N1915" s="201"/>
    </row>
    <row r="1916" spans="10:14" ht="12.75">
      <c r="J1916" s="201"/>
      <c r="K1916" s="201"/>
      <c r="N1916" s="201"/>
    </row>
    <row r="1917" spans="10:14" ht="12.75">
      <c r="J1917" s="201"/>
      <c r="K1917" s="201"/>
      <c r="N1917" s="201"/>
    </row>
    <row r="1918" spans="10:14" ht="12.75">
      <c r="J1918" s="201"/>
      <c r="K1918" s="201"/>
      <c r="N1918" s="201"/>
    </row>
    <row r="1919" spans="10:14" ht="12.75">
      <c r="J1919" s="201"/>
      <c r="K1919" s="201"/>
      <c r="N1919" s="201"/>
    </row>
    <row r="1920" spans="10:14" ht="12.75">
      <c r="J1920" s="201"/>
      <c r="K1920" s="201"/>
      <c r="N1920" s="201"/>
    </row>
    <row r="1921" spans="10:14" ht="12.75">
      <c r="J1921" s="201"/>
      <c r="K1921" s="201"/>
      <c r="N1921" s="201"/>
    </row>
    <row r="1922" spans="10:14" ht="12.75">
      <c r="J1922" s="201"/>
      <c r="K1922" s="201"/>
      <c r="N1922" s="201"/>
    </row>
    <row r="1923" spans="10:14" ht="12.75">
      <c r="J1923" s="201"/>
      <c r="K1923" s="201"/>
      <c r="N1923" s="201"/>
    </row>
    <row r="1924" spans="10:14" ht="12.75">
      <c r="J1924" s="201"/>
      <c r="K1924" s="201"/>
      <c r="N1924" s="201"/>
    </row>
    <row r="1925" spans="10:14" ht="12.75">
      <c r="J1925" s="201"/>
      <c r="K1925" s="201"/>
      <c r="N1925" s="201"/>
    </row>
    <row r="1926" spans="10:14" ht="12.75">
      <c r="J1926" s="201"/>
      <c r="K1926" s="201"/>
      <c r="N1926" s="201"/>
    </row>
    <row r="1927" spans="10:14" ht="12.75">
      <c r="J1927" s="201"/>
      <c r="K1927" s="201"/>
      <c r="N1927" s="201"/>
    </row>
    <row r="1928" spans="10:14" ht="12.75">
      <c r="J1928" s="201"/>
      <c r="K1928" s="201"/>
      <c r="N1928" s="201"/>
    </row>
    <row r="1929" spans="10:14" ht="12.75">
      <c r="J1929" s="201"/>
      <c r="K1929" s="201"/>
      <c r="N1929" s="201"/>
    </row>
    <row r="1930" spans="10:14" ht="12.75">
      <c r="J1930" s="201"/>
      <c r="K1930" s="201"/>
      <c r="N1930" s="201"/>
    </row>
    <row r="1931" spans="10:14" ht="12.75">
      <c r="J1931" s="201"/>
      <c r="K1931" s="201"/>
      <c r="N1931" s="201"/>
    </row>
    <row r="1932" spans="10:14" ht="12.75">
      <c r="J1932" s="201"/>
      <c r="K1932" s="201"/>
      <c r="N1932" s="201"/>
    </row>
    <row r="1933" spans="10:14" ht="12.75">
      <c r="J1933" s="201"/>
      <c r="K1933" s="201"/>
      <c r="N1933" s="201"/>
    </row>
    <row r="1934" spans="10:14" ht="12.75">
      <c r="J1934" s="201"/>
      <c r="K1934" s="201"/>
      <c r="N1934" s="201"/>
    </row>
    <row r="1935" spans="10:14" ht="12.75">
      <c r="J1935" s="201"/>
      <c r="K1935" s="201"/>
      <c r="N1935" s="201"/>
    </row>
    <row r="1936" spans="10:14" ht="12.75">
      <c r="J1936" s="201"/>
      <c r="K1936" s="201"/>
      <c r="N1936" s="201"/>
    </row>
    <row r="1937" spans="10:14" ht="12.75">
      <c r="J1937" s="201"/>
      <c r="K1937" s="201"/>
      <c r="N1937" s="201"/>
    </row>
    <row r="1938" spans="10:14" ht="12.75">
      <c r="J1938" s="201"/>
      <c r="K1938" s="201"/>
      <c r="N1938" s="201"/>
    </row>
    <row r="1939" spans="10:14" ht="12.75">
      <c r="J1939" s="201"/>
      <c r="K1939" s="201"/>
      <c r="N1939" s="201"/>
    </row>
    <row r="1940" spans="10:14" ht="12.75">
      <c r="J1940" s="201"/>
      <c r="K1940" s="201"/>
      <c r="N1940" s="201"/>
    </row>
    <row r="1941" spans="10:14" ht="12.75">
      <c r="J1941" s="201"/>
      <c r="K1941" s="201"/>
      <c r="N1941" s="201"/>
    </row>
    <row r="1942" spans="10:14" ht="12.75">
      <c r="J1942" s="201"/>
      <c r="K1942" s="201"/>
      <c r="N1942" s="201"/>
    </row>
    <row r="1943" spans="10:14" ht="12.75">
      <c r="J1943" s="201"/>
      <c r="K1943" s="201"/>
      <c r="N1943" s="201"/>
    </row>
    <row r="1944" spans="10:14" ht="12.75">
      <c r="J1944" s="201"/>
      <c r="K1944" s="201"/>
      <c r="N1944" s="201"/>
    </row>
    <row r="1945" spans="10:14" ht="12.75">
      <c r="J1945" s="201"/>
      <c r="K1945" s="201"/>
      <c r="N1945" s="201"/>
    </row>
    <row r="1946" spans="10:14" ht="12.75">
      <c r="J1946" s="201"/>
      <c r="K1946" s="201"/>
      <c r="N1946" s="201"/>
    </row>
    <row r="1947" spans="10:14" ht="12.75">
      <c r="J1947" s="201"/>
      <c r="K1947" s="201"/>
      <c r="N1947" s="201"/>
    </row>
    <row r="1948" spans="10:14" ht="12.75">
      <c r="J1948" s="201"/>
      <c r="K1948" s="201"/>
      <c r="N1948" s="201"/>
    </row>
    <row r="1949" spans="10:14" ht="12.75">
      <c r="J1949" s="201"/>
      <c r="K1949" s="201"/>
      <c r="N1949" s="201"/>
    </row>
    <row r="1950" spans="10:14" ht="12.75">
      <c r="J1950" s="201"/>
      <c r="K1950" s="201"/>
      <c r="N1950" s="201"/>
    </row>
    <row r="1951" spans="10:14" ht="12.75">
      <c r="J1951" s="201"/>
      <c r="K1951" s="201"/>
      <c r="N1951" s="201"/>
    </row>
    <row r="1952" spans="10:14" ht="12.75">
      <c r="J1952" s="201"/>
      <c r="K1952" s="201"/>
      <c r="N1952" s="201"/>
    </row>
    <row r="1953" spans="10:14" ht="12.75">
      <c r="J1953" s="201"/>
      <c r="K1953" s="201"/>
      <c r="N1953" s="201"/>
    </row>
    <row r="1954" spans="10:14" ht="12.75">
      <c r="J1954" s="201"/>
      <c r="K1954" s="201"/>
      <c r="N1954" s="201"/>
    </row>
    <row r="1955" spans="10:14" ht="12.75">
      <c r="J1955" s="201"/>
      <c r="K1955" s="201"/>
      <c r="N1955" s="201"/>
    </row>
    <row r="1956" spans="10:14" ht="12.75">
      <c r="J1956" s="201"/>
      <c r="K1956" s="201"/>
      <c r="N1956" s="201"/>
    </row>
    <row r="1957" spans="10:14" ht="12.75">
      <c r="J1957" s="201"/>
      <c r="K1957" s="201"/>
      <c r="N1957" s="201"/>
    </row>
    <row r="1958" spans="10:14" ht="12.75">
      <c r="J1958" s="201"/>
      <c r="K1958" s="201"/>
      <c r="N1958" s="201"/>
    </row>
    <row r="1959" spans="10:14" ht="12.75">
      <c r="J1959" s="201"/>
      <c r="K1959" s="201"/>
      <c r="N1959" s="201"/>
    </row>
    <row r="1960" spans="10:14" ht="12.75">
      <c r="J1960" s="201"/>
      <c r="K1960" s="201"/>
      <c r="N1960" s="201"/>
    </row>
    <row r="1961" spans="10:14" ht="12.75">
      <c r="J1961" s="201"/>
      <c r="K1961" s="201"/>
      <c r="N1961" s="201"/>
    </row>
    <row r="1962" spans="10:14" ht="12.75">
      <c r="J1962" s="201"/>
      <c r="K1962" s="201"/>
      <c r="N1962" s="201"/>
    </row>
    <row r="1963" spans="10:14" ht="12.75">
      <c r="J1963" s="201"/>
      <c r="K1963" s="201"/>
      <c r="N1963" s="201"/>
    </row>
    <row r="1964" spans="10:14" ht="12.75">
      <c r="J1964" s="201"/>
      <c r="K1964" s="201"/>
      <c r="N1964" s="201"/>
    </row>
    <row r="1965" spans="10:14" ht="12.75">
      <c r="J1965" s="201"/>
      <c r="K1965" s="201"/>
      <c r="N1965" s="201"/>
    </row>
    <row r="1966" spans="10:14" ht="12.75">
      <c r="J1966" s="201"/>
      <c r="K1966" s="201"/>
      <c r="N1966" s="201"/>
    </row>
    <row r="1967" spans="10:14" ht="12.75">
      <c r="J1967" s="201"/>
      <c r="K1967" s="201"/>
      <c r="N1967" s="201"/>
    </row>
    <row r="1968" spans="10:14" ht="12.75">
      <c r="J1968" s="201"/>
      <c r="K1968" s="201"/>
      <c r="N1968" s="201"/>
    </row>
    <row r="1969" spans="10:14" ht="12.75">
      <c r="J1969" s="201"/>
      <c r="K1969" s="201"/>
      <c r="N1969" s="201"/>
    </row>
    <row r="1970" spans="10:14" ht="12.75">
      <c r="J1970" s="201"/>
      <c r="K1970" s="201"/>
      <c r="N1970" s="201"/>
    </row>
    <row r="1971" spans="10:14" ht="12.75">
      <c r="J1971" s="201"/>
      <c r="K1971" s="201"/>
      <c r="N1971" s="201"/>
    </row>
    <row r="1972" spans="10:14" ht="12.75">
      <c r="J1972" s="201"/>
      <c r="K1972" s="201"/>
      <c r="N1972" s="201"/>
    </row>
    <row r="1973" spans="10:14" ht="12.75">
      <c r="J1973" s="201"/>
      <c r="K1973" s="201"/>
      <c r="N1973" s="201"/>
    </row>
    <row r="1974" spans="10:14" ht="12.75">
      <c r="J1974" s="201"/>
      <c r="K1974" s="201"/>
      <c r="N1974" s="201"/>
    </row>
    <row r="1975" spans="10:14" ht="12.75">
      <c r="J1975" s="201"/>
      <c r="K1975" s="201"/>
      <c r="N1975" s="201"/>
    </row>
    <row r="1976" spans="10:14" ht="12.75">
      <c r="J1976" s="201"/>
      <c r="K1976" s="201"/>
      <c r="N1976" s="201"/>
    </row>
    <row r="1977" spans="10:14" ht="12.75">
      <c r="J1977" s="201"/>
      <c r="K1977" s="201"/>
      <c r="N1977" s="201"/>
    </row>
    <row r="1978" spans="10:14" ht="12.75">
      <c r="J1978" s="201"/>
      <c r="K1978" s="201"/>
      <c r="N1978" s="201"/>
    </row>
    <row r="1979" spans="10:14" ht="12.75">
      <c r="J1979" s="201"/>
      <c r="K1979" s="201"/>
      <c r="N1979" s="201"/>
    </row>
    <row r="1980" spans="10:14" ht="12.75">
      <c r="J1980" s="201"/>
      <c r="K1980" s="201"/>
      <c r="N1980" s="201"/>
    </row>
    <row r="1981" spans="10:14" ht="12.75">
      <c r="J1981" s="201"/>
      <c r="K1981" s="201"/>
      <c r="N1981" s="201"/>
    </row>
    <row r="1982" spans="10:14" ht="12.75">
      <c r="J1982" s="201"/>
      <c r="K1982" s="201"/>
      <c r="N1982" s="201"/>
    </row>
    <row r="1983" spans="10:14" ht="12.75">
      <c r="J1983" s="201"/>
      <c r="K1983" s="201"/>
      <c r="N1983" s="201"/>
    </row>
    <row r="1984" spans="10:14" ht="12.75">
      <c r="J1984" s="201"/>
      <c r="K1984" s="201"/>
      <c r="N1984" s="201"/>
    </row>
    <row r="1985" spans="10:14" ht="12.75">
      <c r="J1985" s="201"/>
      <c r="K1985" s="201"/>
      <c r="N1985" s="201"/>
    </row>
    <row r="1986" spans="10:14" ht="12.75">
      <c r="J1986" s="201"/>
      <c r="K1986" s="201"/>
      <c r="N1986" s="201"/>
    </row>
    <row r="1987" spans="10:14" ht="12.75">
      <c r="J1987" s="201"/>
      <c r="K1987" s="201"/>
      <c r="N1987" s="201"/>
    </row>
    <row r="1988" spans="10:14" ht="12.75">
      <c r="J1988" s="201"/>
      <c r="K1988" s="201"/>
      <c r="N1988" s="201"/>
    </row>
    <row r="1989" spans="10:14" ht="12.75">
      <c r="J1989" s="201"/>
      <c r="K1989" s="201"/>
      <c r="N1989" s="201"/>
    </row>
    <row r="1990" spans="10:14" ht="12.75">
      <c r="J1990" s="201"/>
      <c r="K1990" s="201"/>
      <c r="N1990" s="201"/>
    </row>
    <row r="1991" spans="10:14" ht="12.75">
      <c r="J1991" s="201"/>
      <c r="K1991" s="201"/>
      <c r="N1991" s="201"/>
    </row>
    <row r="1992" spans="10:14" ht="12.75">
      <c r="J1992" s="201"/>
      <c r="K1992" s="201"/>
      <c r="N1992" s="201"/>
    </row>
    <row r="1993" spans="10:14" ht="12.75">
      <c r="J1993" s="201"/>
      <c r="K1993" s="201"/>
      <c r="N1993" s="201"/>
    </row>
    <row r="1994" spans="10:14" ht="12.75">
      <c r="J1994" s="201"/>
      <c r="K1994" s="201"/>
      <c r="N1994" s="201"/>
    </row>
    <row r="1995" spans="10:14" ht="12.75">
      <c r="J1995" s="201"/>
      <c r="K1995" s="201"/>
      <c r="N1995" s="201"/>
    </row>
    <row r="1996" spans="10:14" ht="12.75">
      <c r="J1996" s="201"/>
      <c r="K1996" s="201"/>
      <c r="N1996" s="201"/>
    </row>
    <row r="1997" spans="10:14" ht="12.75">
      <c r="J1997" s="201"/>
      <c r="K1997" s="201"/>
      <c r="N1997" s="201"/>
    </row>
    <row r="1998" spans="10:14" ht="12.75">
      <c r="J1998" s="201"/>
      <c r="K1998" s="201"/>
      <c r="N1998" s="201"/>
    </row>
    <row r="1999" spans="10:14" ht="12.75">
      <c r="J1999" s="201"/>
      <c r="K1999" s="201"/>
      <c r="N1999" s="201"/>
    </row>
    <row r="2000" spans="10:14" ht="12.75">
      <c r="J2000" s="201"/>
      <c r="K2000" s="201"/>
      <c r="N2000" s="201"/>
    </row>
    <row r="2001" spans="10:14" ht="12.75">
      <c r="J2001" s="201"/>
      <c r="K2001" s="201"/>
      <c r="N2001" s="201"/>
    </row>
    <row r="2002" spans="10:14" ht="12.75">
      <c r="J2002" s="201"/>
      <c r="K2002" s="201"/>
      <c r="N2002" s="201"/>
    </row>
    <row r="2003" spans="10:14" ht="12.75">
      <c r="J2003" s="201"/>
      <c r="K2003" s="201"/>
      <c r="N2003" s="201"/>
    </row>
    <row r="2004" spans="10:14" ht="12.75">
      <c r="J2004" s="201"/>
      <c r="K2004" s="201"/>
      <c r="N2004" s="201"/>
    </row>
    <row r="2005" spans="10:14" ht="12.75">
      <c r="J2005" s="201"/>
      <c r="K2005" s="201"/>
      <c r="N2005" s="201"/>
    </row>
    <row r="2006" spans="10:14" ht="12.75">
      <c r="J2006" s="201"/>
      <c r="K2006" s="201"/>
      <c r="N2006" s="201"/>
    </row>
    <row r="2007" spans="10:14" ht="12.75">
      <c r="J2007" s="201"/>
      <c r="K2007" s="201"/>
      <c r="N2007" s="201"/>
    </row>
    <row r="2008" spans="10:14" ht="12.75">
      <c r="J2008" s="201"/>
      <c r="K2008" s="201"/>
      <c r="N2008" s="201"/>
    </row>
    <row r="2009" spans="10:14" ht="12.75">
      <c r="J2009" s="201"/>
      <c r="K2009" s="201"/>
      <c r="N2009" s="201"/>
    </row>
    <row r="2010" spans="10:14" ht="12.75">
      <c r="J2010" s="201"/>
      <c r="K2010" s="201"/>
      <c r="N2010" s="201"/>
    </row>
    <row r="2011" spans="10:14" ht="12.75">
      <c r="J2011" s="201"/>
      <c r="K2011" s="201"/>
      <c r="N2011" s="201"/>
    </row>
    <row r="2012" spans="10:14" ht="12.75">
      <c r="J2012" s="201"/>
      <c r="K2012" s="201"/>
      <c r="N2012" s="201"/>
    </row>
    <row r="2013" spans="10:14" ht="12.75">
      <c r="J2013" s="201"/>
      <c r="K2013" s="201"/>
      <c r="N2013" s="201"/>
    </row>
    <row r="2014" spans="10:14" ht="12.75">
      <c r="J2014" s="201"/>
      <c r="K2014" s="201"/>
      <c r="N2014" s="201"/>
    </row>
    <row r="2015" spans="10:14" ht="12.75">
      <c r="J2015" s="201"/>
      <c r="K2015" s="201"/>
      <c r="N2015" s="201"/>
    </row>
    <row r="2016" spans="10:14" ht="12.75">
      <c r="J2016" s="201"/>
      <c r="K2016" s="201"/>
      <c r="N2016" s="201"/>
    </row>
    <row r="2017" spans="10:14" ht="12.75">
      <c r="J2017" s="201"/>
      <c r="K2017" s="201"/>
      <c r="N2017" s="201"/>
    </row>
    <row r="2018" spans="10:14" ht="12.75">
      <c r="J2018" s="201"/>
      <c r="K2018" s="201"/>
      <c r="N2018" s="201"/>
    </row>
    <row r="2019" spans="10:14" ht="12.75">
      <c r="J2019" s="201"/>
      <c r="K2019" s="201"/>
      <c r="N2019" s="201"/>
    </row>
    <row r="2020" spans="10:14" ht="12.75">
      <c r="J2020" s="201"/>
      <c r="K2020" s="201"/>
      <c r="N2020" s="201"/>
    </row>
    <row r="2021" spans="10:14" ht="12.75">
      <c r="J2021" s="201"/>
      <c r="K2021" s="201"/>
      <c r="N2021" s="201"/>
    </row>
    <row r="2022" spans="10:14" ht="12.75">
      <c r="J2022" s="201"/>
      <c r="K2022" s="201"/>
      <c r="N2022" s="201"/>
    </row>
    <row r="2023" spans="10:14" ht="12.75">
      <c r="J2023" s="201"/>
      <c r="K2023" s="201"/>
      <c r="N2023" s="201"/>
    </row>
    <row r="2024" spans="10:14" ht="12.75">
      <c r="J2024" s="201"/>
      <c r="K2024" s="201"/>
      <c r="N2024" s="201"/>
    </row>
    <row r="2025" spans="10:14" ht="12.75">
      <c r="J2025" s="201"/>
      <c r="K2025" s="201"/>
      <c r="N2025" s="201"/>
    </row>
    <row r="2026" spans="10:14" ht="12.75">
      <c r="J2026" s="201"/>
      <c r="K2026" s="201"/>
      <c r="N2026" s="201"/>
    </row>
    <row r="2027" spans="10:14" ht="12.75">
      <c r="J2027" s="201"/>
      <c r="K2027" s="201"/>
      <c r="N2027" s="201"/>
    </row>
    <row r="2028" spans="10:14" ht="12.75">
      <c r="J2028" s="201"/>
      <c r="K2028" s="201"/>
      <c r="N2028" s="201"/>
    </row>
    <row r="2029" spans="10:14" ht="12.75">
      <c r="J2029" s="201"/>
      <c r="K2029" s="201"/>
      <c r="N2029" s="201"/>
    </row>
    <row r="2030" spans="10:14" ht="12.75">
      <c r="J2030" s="201"/>
      <c r="K2030" s="201"/>
      <c r="N2030" s="201"/>
    </row>
    <row r="2031" spans="10:14" ht="12.75">
      <c r="J2031" s="201"/>
      <c r="K2031" s="201"/>
      <c r="N2031" s="201"/>
    </row>
    <row r="2032" spans="10:14" ht="12.75">
      <c r="J2032" s="201"/>
      <c r="K2032" s="201"/>
      <c r="N2032" s="201"/>
    </row>
    <row r="2033" spans="10:14" ht="12.75">
      <c r="J2033" s="201"/>
      <c r="K2033" s="201"/>
      <c r="N2033" s="201"/>
    </row>
    <row r="2034" spans="10:14" ht="12.75">
      <c r="J2034" s="201"/>
      <c r="K2034" s="201"/>
      <c r="N2034" s="201"/>
    </row>
    <row r="2035" spans="10:14" ht="12.75">
      <c r="J2035" s="201"/>
      <c r="K2035" s="201"/>
      <c r="N2035" s="201"/>
    </row>
    <row r="2036" spans="10:14" ht="12.75">
      <c r="J2036" s="201"/>
      <c r="K2036" s="201"/>
      <c r="N2036" s="201"/>
    </row>
    <row r="2037" spans="10:14" ht="12.75">
      <c r="J2037" s="201"/>
      <c r="K2037" s="201"/>
      <c r="N2037" s="201"/>
    </row>
    <row r="2038" spans="10:14" ht="12.75">
      <c r="J2038" s="201"/>
      <c r="K2038" s="201"/>
      <c r="N2038" s="201"/>
    </row>
    <row r="2039" spans="10:14" ht="12.75">
      <c r="J2039" s="201"/>
      <c r="K2039" s="201"/>
      <c r="N2039" s="201"/>
    </row>
    <row r="2040" spans="10:14" ht="12.75">
      <c r="J2040" s="201"/>
      <c r="K2040" s="201"/>
      <c r="N2040" s="201"/>
    </row>
    <row r="2041" spans="10:14" ht="12.75">
      <c r="J2041" s="201"/>
      <c r="K2041" s="201"/>
      <c r="N2041" s="201"/>
    </row>
    <row r="2042" spans="10:14" ht="12.75">
      <c r="J2042" s="201"/>
      <c r="K2042" s="201"/>
      <c r="N2042" s="201"/>
    </row>
    <row r="2043" spans="10:14" ht="12.75">
      <c r="J2043" s="201"/>
      <c r="K2043" s="201"/>
      <c r="N2043" s="201"/>
    </row>
    <row r="2044" spans="10:14" ht="12.75">
      <c r="J2044" s="201"/>
      <c r="K2044" s="201"/>
      <c r="N2044" s="201"/>
    </row>
    <row r="2045" spans="10:14" ht="12.75">
      <c r="J2045" s="201"/>
      <c r="K2045" s="201"/>
      <c r="N2045" s="201"/>
    </row>
    <row r="2046" spans="10:14" ht="12.75">
      <c r="J2046" s="201"/>
      <c r="K2046" s="201"/>
      <c r="N2046" s="201"/>
    </row>
    <row r="2047" spans="10:14" ht="12.75">
      <c r="J2047" s="201"/>
      <c r="K2047" s="201"/>
      <c r="N2047" s="201"/>
    </row>
    <row r="2048" spans="10:14" ht="12.75">
      <c r="J2048" s="201"/>
      <c r="K2048" s="201"/>
      <c r="N2048" s="201"/>
    </row>
    <row r="2049" spans="10:14" ht="12.75">
      <c r="J2049" s="201"/>
      <c r="K2049" s="201"/>
      <c r="N2049" s="201"/>
    </row>
    <row r="2050" spans="10:14" ht="12.75">
      <c r="J2050" s="201"/>
      <c r="K2050" s="201"/>
      <c r="N2050" s="201"/>
    </row>
    <row r="2051" spans="10:14" ht="12.75">
      <c r="J2051" s="201"/>
      <c r="K2051" s="201"/>
      <c r="N2051" s="201"/>
    </row>
    <row r="2052" spans="10:14" ht="12.75">
      <c r="J2052" s="201"/>
      <c r="K2052" s="201"/>
      <c r="N2052" s="201"/>
    </row>
    <row r="2053" spans="10:14" ht="12.75">
      <c r="J2053" s="201"/>
      <c r="K2053" s="201"/>
      <c r="N2053" s="201"/>
    </row>
    <row r="2054" spans="10:14" ht="12.75">
      <c r="J2054" s="201"/>
      <c r="K2054" s="201"/>
      <c r="N2054" s="201"/>
    </row>
    <row r="2055" spans="10:14" ht="12.75">
      <c r="J2055" s="201"/>
      <c r="K2055" s="201"/>
      <c r="N2055" s="201"/>
    </row>
    <row r="2056" spans="10:14" ht="12.75">
      <c r="J2056" s="201"/>
      <c r="K2056" s="201"/>
      <c r="N2056" s="201"/>
    </row>
    <row r="2057" spans="10:14" ht="12.75">
      <c r="J2057" s="201"/>
      <c r="K2057" s="201"/>
      <c r="N2057" s="201"/>
    </row>
    <row r="2058" spans="10:14" ht="12.75">
      <c r="J2058" s="201"/>
      <c r="K2058" s="201"/>
      <c r="N2058" s="201"/>
    </row>
    <row r="2059" spans="10:14" ht="12.75">
      <c r="J2059" s="201"/>
      <c r="K2059" s="201"/>
      <c r="N2059" s="201"/>
    </row>
    <row r="2060" spans="10:14" ht="12.75">
      <c r="J2060" s="201"/>
      <c r="K2060" s="201"/>
      <c r="N2060" s="201"/>
    </row>
    <row r="2061" spans="10:14" ht="12.75">
      <c r="J2061" s="201"/>
      <c r="K2061" s="201"/>
      <c r="N2061" s="201"/>
    </row>
    <row r="2062" spans="10:14" ht="12.75">
      <c r="J2062" s="201"/>
      <c r="K2062" s="201"/>
      <c r="N2062" s="201"/>
    </row>
    <row r="2063" spans="10:14" ht="12.75">
      <c r="J2063" s="201"/>
      <c r="K2063" s="201"/>
      <c r="N2063" s="201"/>
    </row>
    <row r="2064" spans="10:14" ht="12.75">
      <c r="J2064" s="201"/>
      <c r="K2064" s="201"/>
      <c r="N2064" s="201"/>
    </row>
    <row r="2065" spans="10:14" ht="12.75">
      <c r="J2065" s="201"/>
      <c r="K2065" s="201"/>
      <c r="N2065" s="201"/>
    </row>
    <row r="2066" spans="10:14" ht="12.75">
      <c r="J2066" s="201"/>
      <c r="K2066" s="201"/>
      <c r="N2066" s="201"/>
    </row>
    <row r="2067" spans="10:14" ht="12.75">
      <c r="J2067" s="201"/>
      <c r="K2067" s="201"/>
      <c r="N2067" s="201"/>
    </row>
    <row r="2068" spans="10:14" ht="12.75">
      <c r="J2068" s="201"/>
      <c r="K2068" s="201"/>
      <c r="N2068" s="201"/>
    </row>
    <row r="2069" spans="10:14" ht="12.75">
      <c r="J2069" s="201"/>
      <c r="K2069" s="201"/>
      <c r="N2069" s="201"/>
    </row>
    <row r="2070" spans="10:14" ht="12.75">
      <c r="J2070" s="201"/>
      <c r="K2070" s="201"/>
      <c r="N2070" s="201"/>
    </row>
    <row r="2071" spans="10:14" ht="12.75">
      <c r="J2071" s="201"/>
      <c r="K2071" s="201"/>
      <c r="N2071" s="201"/>
    </row>
    <row r="2072" spans="10:14" ht="12.75">
      <c r="J2072" s="201"/>
      <c r="K2072" s="201"/>
      <c r="N2072" s="201"/>
    </row>
    <row r="2073" spans="10:14" ht="12.75">
      <c r="J2073" s="201"/>
      <c r="K2073" s="201"/>
      <c r="N2073" s="201"/>
    </row>
    <row r="2074" spans="10:14" ht="12.75">
      <c r="J2074" s="201"/>
      <c r="K2074" s="201"/>
      <c r="N2074" s="201"/>
    </row>
    <row r="2075" spans="10:14" ht="12.75">
      <c r="J2075" s="201"/>
      <c r="K2075" s="201"/>
      <c r="N2075" s="201"/>
    </row>
    <row r="2076" spans="10:14" ht="12.75">
      <c r="J2076" s="201"/>
      <c r="K2076" s="201"/>
      <c r="N2076" s="201"/>
    </row>
    <row r="2077" spans="10:14" ht="12.75">
      <c r="J2077" s="201"/>
      <c r="K2077" s="201"/>
      <c r="N2077" s="201"/>
    </row>
    <row r="2078" spans="10:14" ht="12.75">
      <c r="J2078" s="201"/>
      <c r="K2078" s="201"/>
      <c r="N2078" s="201"/>
    </row>
    <row r="2079" spans="10:14" ht="12.75">
      <c r="J2079" s="201"/>
      <c r="K2079" s="201"/>
      <c r="N2079" s="201"/>
    </row>
    <row r="2080" spans="10:14" ht="12.75">
      <c r="J2080" s="201"/>
      <c r="K2080" s="201"/>
      <c r="N2080" s="201"/>
    </row>
    <row r="2081" spans="10:14" ht="12.75">
      <c r="J2081" s="201"/>
      <c r="K2081" s="201"/>
      <c r="N2081" s="201"/>
    </row>
    <row r="2082" spans="10:14" ht="12.75">
      <c r="J2082" s="201"/>
      <c r="K2082" s="201"/>
      <c r="N2082" s="201"/>
    </row>
    <row r="2083" spans="10:14" ht="12.75">
      <c r="J2083" s="201"/>
      <c r="K2083" s="201"/>
      <c r="N2083" s="201"/>
    </row>
    <row r="2084" spans="10:14" ht="12.75">
      <c r="J2084" s="201"/>
      <c r="K2084" s="201"/>
      <c r="N2084" s="201"/>
    </row>
    <row r="2085" spans="10:14" ht="12.75">
      <c r="J2085" s="201"/>
      <c r="K2085" s="201"/>
      <c r="N2085" s="201"/>
    </row>
    <row r="2086" spans="10:14" ht="12.75">
      <c r="J2086" s="201"/>
      <c r="K2086" s="201"/>
      <c r="N2086" s="201"/>
    </row>
    <row r="2087" spans="10:14" ht="12.75">
      <c r="J2087" s="201"/>
      <c r="K2087" s="201"/>
      <c r="N2087" s="201"/>
    </row>
    <row r="2088" spans="10:14" ht="12.75">
      <c r="J2088" s="201"/>
      <c r="K2088" s="201"/>
      <c r="N2088" s="201"/>
    </row>
    <row r="2089" spans="10:14" ht="12.75">
      <c r="J2089" s="201"/>
      <c r="K2089" s="201"/>
      <c r="N2089" s="201"/>
    </row>
    <row r="2090" spans="10:14" ht="12.75">
      <c r="J2090" s="201"/>
      <c r="K2090" s="201"/>
      <c r="N2090" s="201"/>
    </row>
    <row r="2091" spans="10:14" ht="12.75">
      <c r="J2091" s="201"/>
      <c r="K2091" s="201"/>
      <c r="N2091" s="201"/>
    </row>
    <row r="2092" spans="10:14" ht="12.75">
      <c r="J2092" s="201"/>
      <c r="K2092" s="201"/>
      <c r="N2092" s="201"/>
    </row>
    <row r="2093" spans="10:14" ht="12.75">
      <c r="J2093" s="201"/>
      <c r="K2093" s="201"/>
      <c r="N2093" s="201"/>
    </row>
    <row r="2094" spans="10:14" ht="12.75">
      <c r="J2094" s="201"/>
      <c r="K2094" s="201"/>
      <c r="N2094" s="201"/>
    </row>
    <row r="2095" spans="10:14" ht="12.75">
      <c r="J2095" s="201"/>
      <c r="K2095" s="201"/>
      <c r="N2095" s="201"/>
    </row>
    <row r="2096" spans="10:14" ht="12.75">
      <c r="J2096" s="201"/>
      <c r="K2096" s="201"/>
      <c r="N2096" s="201"/>
    </row>
    <row r="2097" spans="10:14" ht="12.75">
      <c r="J2097" s="201"/>
      <c r="K2097" s="201"/>
      <c r="N2097" s="201"/>
    </row>
    <row r="2098" spans="10:14" ht="12.75">
      <c r="J2098" s="201"/>
      <c r="K2098" s="201"/>
      <c r="N2098" s="201"/>
    </row>
    <row r="2099" spans="10:14" ht="12.75">
      <c r="J2099" s="201"/>
      <c r="K2099" s="201"/>
      <c r="N2099" s="201"/>
    </row>
    <row r="2100" spans="10:14" ht="12.75">
      <c r="J2100" s="201"/>
      <c r="K2100" s="201"/>
      <c r="N2100" s="201"/>
    </row>
    <row r="2101" spans="10:14" ht="12.75">
      <c r="J2101" s="201"/>
      <c r="K2101" s="201"/>
      <c r="N2101" s="201"/>
    </row>
    <row r="2102" spans="10:14" ht="12.75">
      <c r="J2102" s="201"/>
      <c r="K2102" s="201"/>
      <c r="N2102" s="201"/>
    </row>
    <row r="2103" spans="10:14" ht="12.75">
      <c r="J2103" s="201"/>
      <c r="K2103" s="201"/>
      <c r="N2103" s="201"/>
    </row>
    <row r="2104" spans="10:14" ht="12.75">
      <c r="J2104" s="201"/>
      <c r="K2104" s="201"/>
      <c r="N2104" s="201"/>
    </row>
    <row r="2105" spans="10:14" ht="12.75">
      <c r="J2105" s="201"/>
      <c r="K2105" s="201"/>
      <c r="N2105" s="201"/>
    </row>
    <row r="2106" spans="10:14" ht="12.75">
      <c r="J2106" s="201"/>
      <c r="K2106" s="201"/>
      <c r="N2106" s="201"/>
    </row>
    <row r="2107" spans="10:14" ht="12.75">
      <c r="J2107" s="201"/>
      <c r="K2107" s="201"/>
      <c r="N2107" s="201"/>
    </row>
    <row r="2108" spans="10:14" ht="12.75">
      <c r="J2108" s="201"/>
      <c r="K2108" s="201"/>
      <c r="N2108" s="201"/>
    </row>
    <row r="2109" spans="10:14" ht="12.75">
      <c r="J2109" s="201"/>
      <c r="K2109" s="201"/>
      <c r="N2109" s="201"/>
    </row>
    <row r="2110" spans="10:14" ht="12.75">
      <c r="J2110" s="201"/>
      <c r="K2110" s="201"/>
      <c r="N2110" s="201"/>
    </row>
    <row r="2111" spans="10:14" ht="12.75">
      <c r="J2111" s="201"/>
      <c r="K2111" s="201"/>
      <c r="N2111" s="201"/>
    </row>
    <row r="2112" spans="10:14" ht="12.75">
      <c r="J2112" s="201"/>
      <c r="K2112" s="201"/>
      <c r="N2112" s="201"/>
    </row>
    <row r="2113" spans="10:14" ht="12.75">
      <c r="J2113" s="201"/>
      <c r="K2113" s="201"/>
      <c r="N2113" s="201"/>
    </row>
    <row r="2114" spans="10:14" ht="12.75">
      <c r="J2114" s="201"/>
      <c r="K2114" s="201"/>
      <c r="N2114" s="201"/>
    </row>
    <row r="2115" spans="10:14" ht="12.75">
      <c r="J2115" s="201"/>
      <c r="K2115" s="201"/>
      <c r="N2115" s="201"/>
    </row>
    <row r="2116" spans="10:14" ht="12.75">
      <c r="J2116" s="201"/>
      <c r="K2116" s="201"/>
      <c r="N2116" s="201"/>
    </row>
    <row r="2117" spans="10:14" ht="12.75">
      <c r="J2117" s="201"/>
      <c r="K2117" s="201"/>
      <c r="N2117" s="201"/>
    </row>
    <row r="2118" spans="10:14" ht="12.75">
      <c r="J2118" s="201"/>
      <c r="K2118" s="201"/>
      <c r="N2118" s="201"/>
    </row>
    <row r="2119" spans="10:14" ht="12.75">
      <c r="J2119" s="201"/>
      <c r="K2119" s="201"/>
      <c r="N2119" s="201"/>
    </row>
    <row r="2120" spans="10:14" ht="12.75">
      <c r="J2120" s="201"/>
      <c r="K2120" s="201"/>
      <c r="N2120" s="201"/>
    </row>
    <row r="2121" spans="10:14" ht="12.75">
      <c r="J2121" s="201"/>
      <c r="K2121" s="201"/>
      <c r="N2121" s="201"/>
    </row>
    <row r="2122" spans="10:14" ht="12.75">
      <c r="J2122" s="201"/>
      <c r="K2122" s="201"/>
      <c r="N2122" s="201"/>
    </row>
    <row r="2123" spans="10:14" ht="12.75">
      <c r="J2123" s="201"/>
      <c r="K2123" s="201"/>
      <c r="N2123" s="201"/>
    </row>
    <row r="2124" spans="10:14" ht="12.75">
      <c r="J2124" s="201"/>
      <c r="K2124" s="201"/>
      <c r="N2124" s="201"/>
    </row>
    <row r="2125" spans="10:14" ht="12.75">
      <c r="J2125" s="201"/>
      <c r="K2125" s="201"/>
      <c r="N2125" s="201"/>
    </row>
    <row r="2126" spans="10:14" ht="12.75">
      <c r="J2126" s="201"/>
      <c r="K2126" s="201"/>
      <c r="N2126" s="201"/>
    </row>
    <row r="2127" spans="10:14" ht="12.75">
      <c r="J2127" s="201"/>
      <c r="K2127" s="201"/>
      <c r="N2127" s="201"/>
    </row>
    <row r="2128" spans="10:14" ht="12.75">
      <c r="J2128" s="201"/>
      <c r="K2128" s="201"/>
      <c r="N2128" s="201"/>
    </row>
    <row r="2129" spans="10:14" ht="12.75">
      <c r="J2129" s="201"/>
      <c r="K2129" s="201"/>
      <c r="N2129" s="201"/>
    </row>
    <row r="2130" spans="10:14" ht="12.75">
      <c r="J2130" s="201"/>
      <c r="K2130" s="201"/>
      <c r="N2130" s="201"/>
    </row>
    <row r="2131" spans="10:14" ht="12.75">
      <c r="J2131" s="201"/>
      <c r="K2131" s="201"/>
      <c r="N2131" s="201"/>
    </row>
    <row r="2132" spans="10:14" ht="12.75">
      <c r="J2132" s="201"/>
      <c r="K2132" s="201"/>
      <c r="N2132" s="201"/>
    </row>
    <row r="2133" spans="10:14" ht="12.75">
      <c r="J2133" s="201"/>
      <c r="K2133" s="201"/>
      <c r="N2133" s="201"/>
    </row>
    <row r="2134" spans="10:14" ht="12.75">
      <c r="J2134" s="201"/>
      <c r="K2134" s="201"/>
      <c r="N2134" s="201"/>
    </row>
    <row r="2135" spans="10:14" ht="12.75">
      <c r="J2135" s="201"/>
      <c r="K2135" s="201"/>
      <c r="N2135" s="201"/>
    </row>
    <row r="2136" spans="10:14" ht="12.75">
      <c r="J2136" s="201"/>
      <c r="K2136" s="201"/>
      <c r="N2136" s="201"/>
    </row>
    <row r="2137" spans="10:14" ht="12.75">
      <c r="J2137" s="201"/>
      <c r="K2137" s="201"/>
      <c r="N2137" s="201"/>
    </row>
    <row r="2138" spans="10:14" ht="12.75">
      <c r="J2138" s="201"/>
      <c r="K2138" s="201"/>
      <c r="N2138" s="201"/>
    </row>
    <row r="2139" spans="10:14" ht="12.75">
      <c r="J2139" s="201"/>
      <c r="K2139" s="201"/>
      <c r="N2139" s="201"/>
    </row>
    <row r="2140" spans="10:14" ht="12.75">
      <c r="J2140" s="201"/>
      <c r="K2140" s="201"/>
      <c r="N2140" s="201"/>
    </row>
    <row r="2141" spans="10:14" ht="12.75">
      <c r="J2141" s="201"/>
      <c r="K2141" s="201"/>
      <c r="N2141" s="201"/>
    </row>
    <row r="2142" spans="10:14" ht="12.75">
      <c r="J2142" s="201"/>
      <c r="K2142" s="201"/>
      <c r="N2142" s="201"/>
    </row>
    <row r="2143" spans="10:14" ht="12.75">
      <c r="J2143" s="201"/>
      <c r="K2143" s="201"/>
      <c r="N2143" s="201"/>
    </row>
    <row r="2144" spans="10:14" ht="12.75">
      <c r="J2144" s="201"/>
      <c r="K2144" s="201"/>
      <c r="N2144" s="201"/>
    </row>
    <row r="2145" spans="10:14" ht="12.75">
      <c r="J2145" s="201"/>
      <c r="K2145" s="201"/>
      <c r="N2145" s="201"/>
    </row>
    <row r="2146" spans="10:14" ht="12.75">
      <c r="J2146" s="201"/>
      <c r="K2146" s="201"/>
      <c r="N2146" s="201"/>
    </row>
    <row r="2147" spans="10:14" ht="12.75">
      <c r="J2147" s="201"/>
      <c r="K2147" s="201"/>
      <c r="N2147" s="201"/>
    </row>
    <row r="2148" spans="10:14" ht="12.75">
      <c r="J2148" s="201"/>
      <c r="K2148" s="201"/>
      <c r="N2148" s="201"/>
    </row>
    <row r="2149" spans="10:14" ht="12.75">
      <c r="J2149" s="201"/>
      <c r="K2149" s="201"/>
      <c r="N2149" s="201"/>
    </row>
    <row r="2150" spans="10:14" ht="12.75">
      <c r="J2150" s="201"/>
      <c r="K2150" s="201"/>
      <c r="N2150" s="201"/>
    </row>
    <row r="2151" spans="10:14" ht="12.75">
      <c r="J2151" s="201"/>
      <c r="K2151" s="201"/>
      <c r="N2151" s="201"/>
    </row>
    <row r="2152" spans="10:14" ht="12.75">
      <c r="J2152" s="201"/>
      <c r="K2152" s="201"/>
      <c r="N2152" s="201"/>
    </row>
    <row r="2153" spans="10:14" ht="12.75">
      <c r="J2153" s="201"/>
      <c r="K2153" s="201"/>
      <c r="N2153" s="201"/>
    </row>
    <row r="2154" spans="10:14" ht="12.75">
      <c r="J2154" s="201"/>
      <c r="K2154" s="201"/>
      <c r="N2154" s="201"/>
    </row>
    <row r="2155" spans="10:14" ht="12.75">
      <c r="J2155" s="201"/>
      <c r="K2155" s="201"/>
      <c r="N2155" s="201"/>
    </row>
    <row r="2156" spans="10:14" ht="12.75">
      <c r="J2156" s="201"/>
      <c r="K2156" s="201"/>
      <c r="N2156" s="201"/>
    </row>
    <row r="2157" spans="10:14" ht="12.75">
      <c r="J2157" s="201"/>
      <c r="K2157" s="201"/>
      <c r="N2157" s="201"/>
    </row>
    <row r="2158" spans="10:14" ht="12.75">
      <c r="J2158" s="201"/>
      <c r="K2158" s="201"/>
      <c r="N2158" s="201"/>
    </row>
    <row r="2159" spans="10:14" ht="12.75">
      <c r="J2159" s="201"/>
      <c r="K2159" s="201"/>
      <c r="N2159" s="201"/>
    </row>
    <row r="2160" spans="10:14" ht="12.75">
      <c r="J2160" s="201"/>
      <c r="K2160" s="201"/>
      <c r="N2160" s="201"/>
    </row>
    <row r="2161" spans="10:14" ht="12.75">
      <c r="J2161" s="201"/>
      <c r="K2161" s="201"/>
      <c r="N2161" s="201"/>
    </row>
    <row r="2162" spans="10:14" ht="12.75">
      <c r="J2162" s="201"/>
      <c r="K2162" s="201"/>
      <c r="N2162" s="201"/>
    </row>
    <row r="2163" spans="10:14" ht="12.75">
      <c r="J2163" s="201"/>
      <c r="K2163" s="201"/>
      <c r="N2163" s="201"/>
    </row>
    <row r="2164" spans="10:14" ht="12.75">
      <c r="J2164" s="201"/>
      <c r="K2164" s="201"/>
      <c r="N2164" s="201"/>
    </row>
    <row r="2165" spans="10:14" ht="12.75">
      <c r="J2165" s="201"/>
      <c r="K2165" s="201"/>
      <c r="N2165" s="201"/>
    </row>
    <row r="2166" spans="10:14" ht="12.75">
      <c r="J2166" s="201"/>
      <c r="K2166" s="201"/>
      <c r="N2166" s="201"/>
    </row>
    <row r="2167" spans="10:14" ht="12.75">
      <c r="J2167" s="201"/>
      <c r="K2167" s="201"/>
      <c r="N2167" s="201"/>
    </row>
    <row r="2168" spans="10:14" ht="12.75">
      <c r="J2168" s="201"/>
      <c r="K2168" s="201"/>
      <c r="N2168" s="201"/>
    </row>
    <row r="2169" spans="10:14" ht="12.75">
      <c r="J2169" s="201"/>
      <c r="K2169" s="201"/>
      <c r="N2169" s="201"/>
    </row>
    <row r="2170" spans="10:14" ht="12.75">
      <c r="J2170" s="201"/>
      <c r="K2170" s="201"/>
      <c r="N2170" s="201"/>
    </row>
    <row r="2171" spans="10:14" ht="12.75">
      <c r="J2171" s="201"/>
      <c r="K2171" s="201"/>
      <c r="N2171" s="201"/>
    </row>
    <row r="2172" spans="10:14" ht="12.75">
      <c r="J2172" s="201"/>
      <c r="K2172" s="201"/>
      <c r="N2172" s="201"/>
    </row>
    <row r="2173" spans="10:14" ht="12.75">
      <c r="J2173" s="201"/>
      <c r="K2173" s="201"/>
      <c r="N2173" s="201"/>
    </row>
    <row r="2174" spans="10:14" ht="12.75">
      <c r="J2174" s="201"/>
      <c r="K2174" s="201"/>
      <c r="N2174" s="201"/>
    </row>
    <row r="2175" spans="10:14" ht="12.75">
      <c r="J2175" s="201"/>
      <c r="K2175" s="201"/>
      <c r="N2175" s="201"/>
    </row>
    <row r="2176" spans="10:14" ht="12.75">
      <c r="J2176" s="201"/>
      <c r="K2176" s="201"/>
      <c r="N2176" s="201"/>
    </row>
    <row r="2177" spans="10:14" ht="12.75">
      <c r="J2177" s="201"/>
      <c r="K2177" s="201"/>
      <c r="N2177" s="201"/>
    </row>
    <row r="2178" spans="10:14" ht="12.75">
      <c r="J2178" s="201"/>
      <c r="K2178" s="201"/>
      <c r="N2178" s="201"/>
    </row>
    <row r="2179" spans="10:14" ht="12.75">
      <c r="J2179" s="201"/>
      <c r="K2179" s="201"/>
      <c r="N2179" s="201"/>
    </row>
    <row r="2180" spans="10:14" ht="12.75">
      <c r="J2180" s="201"/>
      <c r="K2180" s="201"/>
      <c r="N2180" s="201"/>
    </row>
    <row r="2181" spans="10:14" ht="12.75">
      <c r="J2181" s="201"/>
      <c r="K2181" s="201"/>
      <c r="N2181" s="201"/>
    </row>
    <row r="2182" spans="10:14" ht="12.75">
      <c r="J2182" s="201"/>
      <c r="K2182" s="201"/>
      <c r="N2182" s="201"/>
    </row>
    <row r="2183" spans="10:14" ht="12.75">
      <c r="J2183" s="201"/>
      <c r="K2183" s="201"/>
      <c r="N2183" s="201"/>
    </row>
    <row r="2184" spans="10:14" ht="12.75">
      <c r="J2184" s="201"/>
      <c r="K2184" s="201"/>
      <c r="N2184" s="201"/>
    </row>
    <row r="2185" spans="10:14" ht="12.75">
      <c r="J2185" s="201"/>
      <c r="K2185" s="201"/>
      <c r="N2185" s="201"/>
    </row>
    <row r="2186" spans="10:14" ht="12.75">
      <c r="J2186" s="201"/>
      <c r="K2186" s="201"/>
      <c r="N2186" s="201"/>
    </row>
    <row r="2187" spans="10:14" ht="12.75">
      <c r="J2187" s="201"/>
      <c r="K2187" s="201"/>
      <c r="N2187" s="201"/>
    </row>
    <row r="2188" spans="10:14" ht="12.75">
      <c r="J2188" s="201"/>
      <c r="K2188" s="201"/>
      <c r="N2188" s="201"/>
    </row>
    <row r="2189" spans="10:14" ht="12.75">
      <c r="J2189" s="201"/>
      <c r="K2189" s="201"/>
      <c r="N2189" s="201"/>
    </row>
    <row r="2190" spans="10:14" ht="12.75">
      <c r="J2190" s="201"/>
      <c r="K2190" s="201"/>
      <c r="N2190" s="201"/>
    </row>
    <row r="2191" spans="10:14" ht="12.75">
      <c r="J2191" s="201"/>
      <c r="K2191" s="201"/>
      <c r="N2191" s="201"/>
    </row>
    <row r="2192" spans="10:14" ht="12.75">
      <c r="J2192" s="201"/>
      <c r="K2192" s="201"/>
      <c r="N2192" s="201"/>
    </row>
    <row r="2193" spans="10:14" ht="12.75">
      <c r="J2193" s="201"/>
      <c r="K2193" s="201"/>
      <c r="N2193" s="201"/>
    </row>
    <row r="2194" spans="10:14" ht="12.75">
      <c r="J2194" s="201"/>
      <c r="K2194" s="201"/>
      <c r="N2194" s="201"/>
    </row>
    <row r="2195" spans="10:14" ht="12.75">
      <c r="J2195" s="201"/>
      <c r="K2195" s="201"/>
      <c r="N2195" s="201"/>
    </row>
    <row r="2196" spans="10:14" ht="12.75">
      <c r="J2196" s="201"/>
      <c r="K2196" s="201"/>
      <c r="N2196" s="201"/>
    </row>
    <row r="2197" spans="10:14" ht="12.75">
      <c r="J2197" s="201"/>
      <c r="K2197" s="201"/>
      <c r="N2197" s="201"/>
    </row>
    <row r="2198" spans="10:14" ht="12.75">
      <c r="J2198" s="201"/>
      <c r="K2198" s="201"/>
      <c r="N2198" s="201"/>
    </row>
    <row r="2199" spans="10:14" ht="12.75">
      <c r="J2199" s="201"/>
      <c r="K2199" s="201"/>
      <c r="N2199" s="201"/>
    </row>
    <row r="2200" spans="10:14" ht="12.75">
      <c r="J2200" s="201"/>
      <c r="K2200" s="201"/>
      <c r="N2200" s="201"/>
    </row>
    <row r="2201" spans="10:14" ht="12.75">
      <c r="J2201" s="201"/>
      <c r="K2201" s="201"/>
      <c r="N2201" s="201"/>
    </row>
    <row r="2202" spans="10:14" ht="12.75">
      <c r="J2202" s="201"/>
      <c r="K2202" s="201"/>
      <c r="N2202" s="201"/>
    </row>
    <row r="2203" spans="10:14" ht="12.75">
      <c r="J2203" s="201"/>
      <c r="K2203" s="201"/>
      <c r="N2203" s="201"/>
    </row>
    <row r="2204" spans="10:14" ht="12.75">
      <c r="J2204" s="201"/>
      <c r="K2204" s="201"/>
      <c r="N2204" s="201"/>
    </row>
    <row r="2205" spans="10:14" ht="12.75">
      <c r="J2205" s="201"/>
      <c r="K2205" s="201"/>
      <c r="N2205" s="201"/>
    </row>
    <row r="2206" spans="10:14" ht="12.75">
      <c r="J2206" s="201"/>
      <c r="K2206" s="201"/>
      <c r="N2206" s="201"/>
    </row>
    <row r="2207" spans="10:14" ht="12.75">
      <c r="J2207" s="201"/>
      <c r="K2207" s="201"/>
      <c r="N2207" s="201"/>
    </row>
    <row r="2208" spans="10:14" ht="12.75">
      <c r="J2208" s="201"/>
      <c r="K2208" s="201"/>
      <c r="N2208" s="201"/>
    </row>
    <row r="2209" spans="10:14" ht="12.75">
      <c r="J2209" s="201"/>
      <c r="K2209" s="201"/>
      <c r="N2209" s="201"/>
    </row>
    <row r="2210" spans="10:14" ht="12.75">
      <c r="J2210" s="201"/>
      <c r="K2210" s="201"/>
      <c r="N2210" s="201"/>
    </row>
    <row r="2211" spans="10:14" ht="12.75">
      <c r="J2211" s="201"/>
      <c r="K2211" s="201"/>
      <c r="N2211" s="201"/>
    </row>
    <row r="2212" spans="10:14" ht="12.75">
      <c r="J2212" s="201"/>
      <c r="K2212" s="201"/>
      <c r="N2212" s="201"/>
    </row>
    <row r="2213" spans="10:14" ht="12.75">
      <c r="J2213" s="201"/>
      <c r="K2213" s="201"/>
      <c r="N2213" s="201"/>
    </row>
    <row r="2214" spans="10:14" ht="12.75">
      <c r="J2214" s="201"/>
      <c r="K2214" s="201"/>
      <c r="N2214" s="201"/>
    </row>
    <row r="2215" spans="10:14" ht="12.75">
      <c r="J2215" s="201"/>
      <c r="K2215" s="201"/>
      <c r="N2215" s="201"/>
    </row>
    <row r="2216" spans="10:14" ht="12.75">
      <c r="J2216" s="201"/>
      <c r="K2216" s="201"/>
      <c r="N2216" s="201"/>
    </row>
    <row r="2217" spans="10:14" ht="12.75">
      <c r="J2217" s="201"/>
      <c r="K2217" s="201"/>
      <c r="N2217" s="201"/>
    </row>
    <row r="2218" spans="10:14" ht="12.75">
      <c r="J2218" s="201"/>
      <c r="K2218" s="201"/>
      <c r="N2218" s="201"/>
    </row>
    <row r="2219" spans="10:14" ht="12.75">
      <c r="J2219" s="201"/>
      <c r="K2219" s="201"/>
      <c r="N2219" s="201"/>
    </row>
    <row r="2220" spans="10:14" ht="12.75">
      <c r="J2220" s="201"/>
      <c r="K2220" s="201"/>
      <c r="N2220" s="201"/>
    </row>
    <row r="2221" spans="10:14" ht="12.75">
      <c r="J2221" s="201"/>
      <c r="K2221" s="201"/>
      <c r="N2221" s="201"/>
    </row>
    <row r="2222" spans="10:14" ht="12.75">
      <c r="J2222" s="201"/>
      <c r="K2222" s="201"/>
      <c r="N2222" s="201"/>
    </row>
    <row r="2223" spans="10:14" ht="12.75">
      <c r="J2223" s="201"/>
      <c r="K2223" s="201"/>
      <c r="N2223" s="201"/>
    </row>
    <row r="2224" spans="10:14" ht="12.75">
      <c r="J2224" s="201"/>
      <c r="K2224" s="201"/>
      <c r="N2224" s="201"/>
    </row>
    <row r="2225" spans="10:14" ht="12.75">
      <c r="J2225" s="201"/>
      <c r="K2225" s="201"/>
      <c r="N2225" s="201"/>
    </row>
    <row r="2226" spans="10:14" ht="12.75">
      <c r="J2226" s="201"/>
      <c r="K2226" s="201"/>
      <c r="N2226" s="201"/>
    </row>
    <row r="2227" spans="10:14" ht="12.75">
      <c r="J2227" s="201"/>
      <c r="K2227" s="201"/>
      <c r="N2227" s="201"/>
    </row>
    <row r="2228" spans="10:14" ht="12.75">
      <c r="J2228" s="201"/>
      <c r="K2228" s="201"/>
      <c r="N2228" s="201"/>
    </row>
    <row r="2229" spans="10:14" ht="12.75">
      <c r="J2229" s="201"/>
      <c r="K2229" s="201"/>
      <c r="N2229" s="201"/>
    </row>
    <row r="2230" spans="10:14" ht="12.75">
      <c r="J2230" s="201"/>
      <c r="K2230" s="201"/>
      <c r="N2230" s="201"/>
    </row>
    <row r="2231" spans="10:14" ht="12.75">
      <c r="J2231" s="201"/>
      <c r="K2231" s="201"/>
      <c r="N2231" s="201"/>
    </row>
    <row r="2232" spans="10:14" ht="12.75">
      <c r="J2232" s="201"/>
      <c r="K2232" s="201"/>
      <c r="N2232" s="201"/>
    </row>
    <row r="2233" spans="10:14" ht="12.75">
      <c r="J2233" s="201"/>
      <c r="K2233" s="201"/>
      <c r="N2233" s="201"/>
    </row>
    <row r="2234" spans="10:14" ht="12.75">
      <c r="J2234" s="201"/>
      <c r="K2234" s="201"/>
      <c r="N2234" s="201"/>
    </row>
    <row r="2235" spans="10:14" ht="12.75">
      <c r="J2235" s="201"/>
      <c r="K2235" s="201"/>
      <c r="N2235" s="201"/>
    </row>
    <row r="2236" spans="10:14" ht="12.75">
      <c r="J2236" s="201"/>
      <c r="K2236" s="201"/>
      <c r="N2236" s="201"/>
    </row>
    <row r="2237" spans="10:14" ht="12.75">
      <c r="J2237" s="201"/>
      <c r="K2237" s="201"/>
      <c r="N2237" s="201"/>
    </row>
    <row r="2238" spans="10:14" ht="12.75">
      <c r="J2238" s="201"/>
      <c r="K2238" s="201"/>
      <c r="N2238" s="201"/>
    </row>
    <row r="2239" spans="10:14" ht="12.75">
      <c r="J2239" s="201"/>
      <c r="K2239" s="201"/>
      <c r="N2239" s="201"/>
    </row>
    <row r="2240" spans="10:14" ht="12.75">
      <c r="J2240" s="201"/>
      <c r="K2240" s="201"/>
      <c r="N2240" s="201"/>
    </row>
    <row r="2241" spans="10:14" ht="12.75">
      <c r="J2241" s="201"/>
      <c r="K2241" s="201"/>
      <c r="N2241" s="201"/>
    </row>
    <row r="2242" spans="10:14" ht="12.75">
      <c r="J2242" s="201"/>
      <c r="K2242" s="201"/>
      <c r="N2242" s="201"/>
    </row>
    <row r="2243" spans="10:14" ht="12.75">
      <c r="J2243" s="201"/>
      <c r="K2243" s="201"/>
      <c r="N2243" s="201"/>
    </row>
    <row r="2244" spans="10:14" ht="12.75">
      <c r="J2244" s="201"/>
      <c r="K2244" s="201"/>
      <c r="N2244" s="201"/>
    </row>
    <row r="2245" spans="10:14" ht="12.75">
      <c r="J2245" s="201"/>
      <c r="K2245" s="201"/>
      <c r="N2245" s="201"/>
    </row>
    <row r="2246" spans="10:14" ht="12.75">
      <c r="J2246" s="201"/>
      <c r="K2246" s="201"/>
      <c r="N2246" s="201"/>
    </row>
    <row r="2247" spans="10:14" ht="12.75">
      <c r="J2247" s="201"/>
      <c r="K2247" s="201"/>
      <c r="N2247" s="201"/>
    </row>
    <row r="2248" spans="10:14" ht="12.75">
      <c r="J2248" s="201"/>
      <c r="K2248" s="201"/>
      <c r="N2248" s="201"/>
    </row>
    <row r="2249" spans="10:14" ht="12.75">
      <c r="J2249" s="201"/>
      <c r="K2249" s="201"/>
      <c r="N2249" s="201"/>
    </row>
    <row r="2250" spans="10:14" ht="12.75">
      <c r="J2250" s="201"/>
      <c r="K2250" s="201"/>
      <c r="N2250" s="201"/>
    </row>
    <row r="2251" spans="10:14" ht="12.75">
      <c r="J2251" s="201"/>
      <c r="K2251" s="201"/>
      <c r="N2251" s="201"/>
    </row>
    <row r="2252" spans="10:14" ht="12.75">
      <c r="J2252" s="201"/>
      <c r="K2252" s="201"/>
      <c r="N2252" s="201"/>
    </row>
    <row r="2253" spans="10:14" ht="12.75">
      <c r="J2253" s="201"/>
      <c r="K2253" s="201"/>
      <c r="N2253" s="201"/>
    </row>
    <row r="2254" spans="10:14" ht="12.75">
      <c r="J2254" s="201"/>
      <c r="K2254" s="201"/>
      <c r="N2254" s="201"/>
    </row>
    <row r="2255" spans="10:14" ht="12.75">
      <c r="J2255" s="201"/>
      <c r="K2255" s="201"/>
      <c r="N2255" s="201"/>
    </row>
    <row r="2256" spans="10:14" ht="12.75">
      <c r="J2256" s="201"/>
      <c r="K2256" s="201"/>
      <c r="N2256" s="201"/>
    </row>
    <row r="2257" spans="10:14" ht="12.75">
      <c r="J2257" s="201"/>
      <c r="K2257" s="201"/>
      <c r="N2257" s="201"/>
    </row>
    <row r="2258" spans="10:14" ht="12.75">
      <c r="J2258" s="201"/>
      <c r="K2258" s="201"/>
      <c r="N2258" s="201"/>
    </row>
    <row r="2259" spans="10:14" ht="12.75">
      <c r="J2259" s="201"/>
      <c r="K2259" s="201"/>
      <c r="N2259" s="201"/>
    </row>
    <row r="2260" spans="10:14" ht="12.75">
      <c r="J2260" s="201"/>
      <c r="K2260" s="201"/>
      <c r="N2260" s="201"/>
    </row>
    <row r="2261" spans="10:14" ht="12.75">
      <c r="J2261" s="201"/>
      <c r="K2261" s="201"/>
      <c r="N2261" s="201"/>
    </row>
    <row r="2262" spans="10:14" ht="12.75">
      <c r="J2262" s="201"/>
      <c r="K2262" s="201"/>
      <c r="N2262" s="201"/>
    </row>
    <row r="2263" spans="10:14" ht="12.75">
      <c r="J2263" s="201"/>
      <c r="K2263" s="201"/>
      <c r="N2263" s="201"/>
    </row>
    <row r="2264" spans="10:14" ht="12.75">
      <c r="J2264" s="201"/>
      <c r="K2264" s="201"/>
      <c r="N2264" s="201"/>
    </row>
    <row r="2265" spans="10:14" ht="12.75">
      <c r="J2265" s="201"/>
      <c r="K2265" s="201"/>
      <c r="N2265" s="201"/>
    </row>
    <row r="2266" spans="10:14" ht="12.75">
      <c r="J2266" s="201"/>
      <c r="K2266" s="201"/>
      <c r="N2266" s="201"/>
    </row>
    <row r="2267" spans="10:14" ht="12.75">
      <c r="J2267" s="201"/>
      <c r="K2267" s="201"/>
      <c r="N2267" s="201"/>
    </row>
    <row r="2268" spans="10:14" ht="12.75">
      <c r="J2268" s="201"/>
      <c r="K2268" s="201"/>
      <c r="N2268" s="201"/>
    </row>
    <row r="2269" spans="10:14" ht="12.75">
      <c r="J2269" s="201"/>
      <c r="K2269" s="201"/>
      <c r="N2269" s="201"/>
    </row>
    <row r="2270" spans="10:14" ht="12.75">
      <c r="J2270" s="201"/>
      <c r="K2270" s="201"/>
      <c r="N2270" s="201"/>
    </row>
    <row r="2271" spans="10:14" ht="12.75">
      <c r="J2271" s="201"/>
      <c r="K2271" s="201"/>
      <c r="N2271" s="201"/>
    </row>
    <row r="2272" spans="10:14" ht="12.75">
      <c r="J2272" s="201"/>
      <c r="K2272" s="201"/>
      <c r="N2272" s="201"/>
    </row>
    <row r="2273" spans="10:14" ht="12.75">
      <c r="J2273" s="201"/>
      <c r="K2273" s="201"/>
      <c r="N2273" s="201"/>
    </row>
    <row r="2274" spans="10:14" ht="12.75">
      <c r="J2274" s="201"/>
      <c r="K2274" s="201"/>
      <c r="N2274" s="201"/>
    </row>
    <row r="2275" spans="10:14" ht="12.75">
      <c r="J2275" s="201"/>
      <c r="K2275" s="201"/>
      <c r="N2275" s="201"/>
    </row>
    <row r="2276" spans="10:14" ht="12.75">
      <c r="J2276" s="201"/>
      <c r="K2276" s="201"/>
      <c r="N2276" s="201"/>
    </row>
    <row r="2277" spans="10:14" ht="12.75">
      <c r="J2277" s="201"/>
      <c r="K2277" s="201"/>
      <c r="N2277" s="201"/>
    </row>
    <row r="2278" spans="10:14" ht="12.75">
      <c r="J2278" s="201"/>
      <c r="K2278" s="201"/>
      <c r="N2278" s="201"/>
    </row>
    <row r="2279" spans="10:14" ht="12.75">
      <c r="J2279" s="201"/>
      <c r="K2279" s="201"/>
      <c r="N2279" s="201"/>
    </row>
    <row r="2280" spans="10:14" ht="12.75">
      <c r="J2280" s="201"/>
      <c r="K2280" s="201"/>
      <c r="N2280" s="201"/>
    </row>
    <row r="2281" spans="10:14" ht="12.75">
      <c r="J2281" s="201"/>
      <c r="K2281" s="201"/>
      <c r="N2281" s="201"/>
    </row>
    <row r="2282" spans="10:14" ht="12.75">
      <c r="J2282" s="201"/>
      <c r="K2282" s="201"/>
      <c r="N2282" s="201"/>
    </row>
    <row r="2283" spans="10:14" ht="12.75">
      <c r="J2283" s="201"/>
      <c r="K2283" s="201"/>
      <c r="N2283" s="201"/>
    </row>
    <row r="2284" spans="10:14" ht="12.75">
      <c r="J2284" s="201"/>
      <c r="K2284" s="201"/>
      <c r="N2284" s="201"/>
    </row>
    <row r="2285" spans="10:14" ht="12.75">
      <c r="J2285" s="201"/>
      <c r="K2285" s="201"/>
      <c r="N2285" s="201"/>
    </row>
    <row r="2286" spans="10:14" ht="12.75">
      <c r="J2286" s="201"/>
      <c r="K2286" s="201"/>
      <c r="N2286" s="201"/>
    </row>
    <row r="2287" spans="10:14" ht="12.75">
      <c r="J2287" s="201"/>
      <c r="K2287" s="201"/>
      <c r="N2287" s="201"/>
    </row>
    <row r="2288" spans="10:14" ht="12.75">
      <c r="J2288" s="201"/>
      <c r="K2288" s="201"/>
      <c r="N2288" s="201"/>
    </row>
    <row r="2289" spans="10:14" ht="12.75">
      <c r="J2289" s="201"/>
      <c r="K2289" s="201"/>
      <c r="N2289" s="201"/>
    </row>
    <row r="2290" spans="10:14" ht="12.75">
      <c r="J2290" s="201"/>
      <c r="K2290" s="201"/>
      <c r="N2290" s="201"/>
    </row>
    <row r="2291" spans="10:14" ht="12.75">
      <c r="J2291" s="201"/>
      <c r="K2291" s="201"/>
      <c r="N2291" s="201"/>
    </row>
    <row r="2292" spans="10:14" ht="12.75">
      <c r="J2292" s="201"/>
      <c r="K2292" s="201"/>
      <c r="N2292" s="201"/>
    </row>
    <row r="2293" spans="10:14" ht="12.75">
      <c r="J2293" s="201"/>
      <c r="K2293" s="201"/>
      <c r="N2293" s="201"/>
    </row>
    <row r="2294" spans="10:14" ht="12.75">
      <c r="J2294" s="201"/>
      <c r="K2294" s="201"/>
      <c r="N2294" s="201"/>
    </row>
    <row r="2295" spans="10:14" ht="12.75">
      <c r="J2295" s="201"/>
      <c r="K2295" s="201"/>
      <c r="N2295" s="201"/>
    </row>
    <row r="2296" spans="10:14" ht="12.75">
      <c r="J2296" s="201"/>
      <c r="K2296" s="201"/>
      <c r="N2296" s="201"/>
    </row>
    <row r="2297" spans="10:14" ht="12.75">
      <c r="J2297" s="201"/>
      <c r="K2297" s="201"/>
      <c r="N2297" s="201"/>
    </row>
    <row r="2298" spans="10:14" ht="12.75">
      <c r="J2298" s="201"/>
      <c r="K2298" s="201"/>
      <c r="N2298" s="201"/>
    </row>
    <row r="2299" spans="10:14" ht="12.75">
      <c r="J2299" s="201"/>
      <c r="K2299" s="201"/>
      <c r="N2299" s="201"/>
    </row>
    <row r="2300" spans="10:14" ht="12.75">
      <c r="J2300" s="201"/>
      <c r="K2300" s="201"/>
      <c r="N2300" s="201"/>
    </row>
    <row r="2301" spans="10:14" ht="12.75">
      <c r="J2301" s="201"/>
      <c r="K2301" s="201"/>
      <c r="N2301" s="201"/>
    </row>
    <row r="2302" spans="10:14" ht="12.75">
      <c r="J2302" s="201"/>
      <c r="K2302" s="201"/>
      <c r="N2302" s="201"/>
    </row>
    <row r="2303" spans="10:14" ht="12.75">
      <c r="J2303" s="201"/>
      <c r="K2303" s="201"/>
      <c r="N2303" s="201"/>
    </row>
    <row r="2304" spans="10:14" ht="12.75">
      <c r="J2304" s="201"/>
      <c r="K2304" s="201"/>
      <c r="N2304" s="201"/>
    </row>
    <row r="2305" spans="10:14" ht="12.75">
      <c r="J2305" s="201"/>
      <c r="K2305" s="201"/>
      <c r="N2305" s="201"/>
    </row>
    <row r="2306" spans="10:14" ht="12.75">
      <c r="J2306" s="201"/>
      <c r="K2306" s="201"/>
      <c r="N2306" s="201"/>
    </row>
    <row r="2307" spans="10:14" ht="12.75">
      <c r="J2307" s="201"/>
      <c r="K2307" s="201"/>
      <c r="N2307" s="201"/>
    </row>
    <row r="2308" spans="10:14" ht="12.75">
      <c r="J2308" s="201"/>
      <c r="K2308" s="201"/>
      <c r="N2308" s="201"/>
    </row>
    <row r="2309" spans="10:14" ht="12.75">
      <c r="J2309" s="201"/>
      <c r="K2309" s="201"/>
      <c r="N2309" s="201"/>
    </row>
    <row r="2310" spans="10:14" ht="12.75">
      <c r="J2310" s="201"/>
      <c r="K2310" s="201"/>
      <c r="N2310" s="201"/>
    </row>
    <row r="2311" spans="10:14" ht="12.75">
      <c r="J2311" s="201"/>
      <c r="K2311" s="201"/>
      <c r="N2311" s="201"/>
    </row>
    <row r="2312" spans="10:14" ht="12.75">
      <c r="J2312" s="201"/>
      <c r="K2312" s="201"/>
      <c r="N2312" s="201"/>
    </row>
    <row r="2313" spans="10:14" ht="12.75">
      <c r="J2313" s="201"/>
      <c r="K2313" s="201"/>
      <c r="N2313" s="201"/>
    </row>
    <row r="2314" spans="10:14" ht="12.75">
      <c r="J2314" s="201"/>
      <c r="K2314" s="201"/>
      <c r="N2314" s="201"/>
    </row>
    <row r="2315" spans="10:14" ht="12.75">
      <c r="J2315" s="201"/>
      <c r="K2315" s="201"/>
      <c r="N2315" s="201"/>
    </row>
    <row r="2316" spans="10:14" ht="12.75">
      <c r="J2316" s="201"/>
      <c r="K2316" s="201"/>
      <c r="N2316" s="201"/>
    </row>
    <row r="2317" spans="10:14" ht="12.75">
      <c r="J2317" s="201"/>
      <c r="K2317" s="201"/>
      <c r="N2317" s="201"/>
    </row>
    <row r="2318" spans="10:14" ht="12.75">
      <c r="J2318" s="201"/>
      <c r="K2318" s="201"/>
      <c r="N2318" s="201"/>
    </row>
    <row r="2319" spans="10:14" ht="12.75">
      <c r="J2319" s="201"/>
      <c r="K2319" s="201"/>
      <c r="N2319" s="201"/>
    </row>
    <row r="2320" spans="10:14" ht="12.75">
      <c r="J2320" s="201"/>
      <c r="K2320" s="201"/>
      <c r="N2320" s="201"/>
    </row>
    <row r="2321" spans="10:14" ht="12.75">
      <c r="J2321" s="201"/>
      <c r="K2321" s="201"/>
      <c r="N2321" s="201"/>
    </row>
    <row r="2322" spans="10:14" ht="12.75">
      <c r="J2322" s="201"/>
      <c r="K2322" s="201"/>
      <c r="N2322" s="201"/>
    </row>
    <row r="2323" spans="10:14" ht="12.75">
      <c r="J2323" s="201"/>
      <c r="K2323" s="201"/>
      <c r="N2323" s="201"/>
    </row>
    <row r="2324" spans="10:14" ht="12.75">
      <c r="J2324" s="201"/>
      <c r="K2324" s="201"/>
      <c r="N2324" s="201"/>
    </row>
    <row r="2325" spans="10:14" ht="12.75">
      <c r="J2325" s="201"/>
      <c r="K2325" s="201"/>
      <c r="N2325" s="201"/>
    </row>
    <row r="2326" spans="10:14" ht="12.75">
      <c r="J2326" s="201"/>
      <c r="K2326" s="201"/>
      <c r="N2326" s="201"/>
    </row>
    <row r="2327" spans="10:14" ht="12.75">
      <c r="J2327" s="201"/>
      <c r="K2327" s="201"/>
      <c r="N2327" s="201"/>
    </row>
    <row r="2328" spans="10:14" ht="12.75">
      <c r="J2328" s="201"/>
      <c r="K2328" s="201"/>
      <c r="N2328" s="201"/>
    </row>
    <row r="2329" spans="10:14" ht="12.75">
      <c r="J2329" s="201"/>
      <c r="K2329" s="201"/>
      <c r="N2329" s="201"/>
    </row>
    <row r="2330" spans="10:14" ht="12.75">
      <c r="J2330" s="201"/>
      <c r="K2330" s="201"/>
      <c r="N2330" s="201"/>
    </row>
    <row r="2331" spans="10:14" ht="12.75">
      <c r="J2331" s="201"/>
      <c r="K2331" s="201"/>
      <c r="N2331" s="201"/>
    </row>
    <row r="2332" spans="10:14" ht="12.75">
      <c r="J2332" s="201"/>
      <c r="K2332" s="201"/>
      <c r="N2332" s="201"/>
    </row>
    <row r="2333" spans="10:14" ht="12.75">
      <c r="J2333" s="201"/>
      <c r="K2333" s="201"/>
      <c r="N2333" s="201"/>
    </row>
    <row r="2334" spans="10:14" ht="12.75">
      <c r="J2334" s="201"/>
      <c r="K2334" s="201"/>
      <c r="N2334" s="201"/>
    </row>
    <row r="2335" spans="10:14" ht="12.75">
      <c r="J2335" s="201"/>
      <c r="K2335" s="201"/>
      <c r="N2335" s="201"/>
    </row>
    <row r="2336" spans="10:14" ht="12.75">
      <c r="J2336" s="201"/>
      <c r="K2336" s="201"/>
      <c r="N2336" s="201"/>
    </row>
    <row r="2337" spans="10:14" ht="12.75">
      <c r="J2337" s="201"/>
      <c r="K2337" s="201"/>
      <c r="N2337" s="201"/>
    </row>
    <row r="2338" spans="10:14" ht="12.75">
      <c r="J2338" s="201"/>
      <c r="K2338" s="201"/>
      <c r="N2338" s="201"/>
    </row>
    <row r="2339" spans="10:14" ht="12.75">
      <c r="J2339" s="201"/>
      <c r="K2339" s="201"/>
      <c r="N2339" s="201"/>
    </row>
    <row r="2340" spans="10:14" ht="12.75">
      <c r="J2340" s="201"/>
      <c r="K2340" s="201"/>
      <c r="N2340" s="201"/>
    </row>
    <row r="2341" spans="10:14" ht="12.75">
      <c r="J2341" s="201"/>
      <c r="K2341" s="201"/>
      <c r="N2341" s="201"/>
    </row>
    <row r="2342" spans="10:14" ht="12.75">
      <c r="J2342" s="201"/>
      <c r="K2342" s="201"/>
      <c r="N2342" s="201"/>
    </row>
    <row r="2343" spans="10:14" ht="12.75">
      <c r="J2343" s="201"/>
      <c r="K2343" s="201"/>
      <c r="N2343" s="201"/>
    </row>
    <row r="2344" spans="10:14" ht="12.75">
      <c r="J2344" s="201"/>
      <c r="K2344" s="201"/>
      <c r="N2344" s="201"/>
    </row>
    <row r="2345" spans="10:14" ht="12.75">
      <c r="J2345" s="201"/>
      <c r="K2345" s="201"/>
      <c r="N2345" s="201"/>
    </row>
    <row r="2346" spans="10:14" ht="12.75">
      <c r="J2346" s="201"/>
      <c r="K2346" s="201"/>
      <c r="N2346" s="201"/>
    </row>
    <row r="2347" spans="10:14" ht="12.75">
      <c r="J2347" s="201"/>
      <c r="K2347" s="201"/>
      <c r="N2347" s="201"/>
    </row>
    <row r="2348" spans="10:14" ht="12.75">
      <c r="J2348" s="201"/>
      <c r="K2348" s="201"/>
      <c r="N2348" s="201"/>
    </row>
    <row r="2349" spans="10:14" ht="12.75">
      <c r="J2349" s="201"/>
      <c r="K2349" s="201"/>
      <c r="N2349" s="201"/>
    </row>
    <row r="2350" spans="10:14" ht="12.75">
      <c r="J2350" s="201"/>
      <c r="K2350" s="201"/>
      <c r="N2350" s="201"/>
    </row>
    <row r="2351" spans="10:14" ht="12.75">
      <c r="J2351" s="201"/>
      <c r="K2351" s="201"/>
      <c r="N2351" s="201"/>
    </row>
    <row r="2352" spans="10:14" ht="12.75">
      <c r="J2352" s="201"/>
      <c r="K2352" s="201"/>
      <c r="N2352" s="201"/>
    </row>
    <row r="2353" spans="10:14" ht="12.75">
      <c r="J2353" s="201"/>
      <c r="K2353" s="201"/>
      <c r="N2353" s="201"/>
    </row>
    <row r="2354" spans="10:14" ht="12.75">
      <c r="J2354" s="201"/>
      <c r="K2354" s="201"/>
      <c r="N2354" s="201"/>
    </row>
    <row r="2355" spans="10:14" ht="12.75">
      <c r="J2355" s="201"/>
      <c r="K2355" s="201"/>
      <c r="N2355" s="201"/>
    </row>
    <row r="2356" spans="10:14" ht="12.75">
      <c r="J2356" s="201"/>
      <c r="K2356" s="201"/>
      <c r="N2356" s="201"/>
    </row>
    <row r="2357" spans="10:14" ht="12.75">
      <c r="J2357" s="201"/>
      <c r="K2357" s="201"/>
      <c r="N2357" s="201"/>
    </row>
    <row r="2358" spans="10:14" ht="12.75">
      <c r="J2358" s="201"/>
      <c r="K2358" s="201"/>
      <c r="N2358" s="201"/>
    </row>
    <row r="2359" spans="10:14" ht="12.75">
      <c r="J2359" s="201"/>
      <c r="K2359" s="201"/>
      <c r="N2359" s="201"/>
    </row>
    <row r="2360" spans="10:14" ht="12.75">
      <c r="J2360" s="201"/>
      <c r="K2360" s="201"/>
      <c r="N2360" s="201"/>
    </row>
    <row r="2361" spans="10:14" ht="12.75">
      <c r="J2361" s="201"/>
      <c r="K2361" s="201"/>
      <c r="N2361" s="201"/>
    </row>
    <row r="2362" spans="10:14" ht="12.75">
      <c r="J2362" s="201"/>
      <c r="K2362" s="201"/>
      <c r="N2362" s="201"/>
    </row>
    <row r="2363" spans="10:14" ht="12.75">
      <c r="J2363" s="201"/>
      <c r="K2363" s="201"/>
      <c r="N2363" s="201"/>
    </row>
    <row r="2364" spans="10:14" ht="12.75">
      <c r="J2364" s="201"/>
      <c r="K2364" s="201"/>
      <c r="N2364" s="201"/>
    </row>
    <row r="2365" spans="10:14" ht="12.75">
      <c r="J2365" s="201"/>
      <c r="K2365" s="201"/>
      <c r="N2365" s="201"/>
    </row>
    <row r="2366" spans="10:14" ht="12.75">
      <c r="J2366" s="201"/>
      <c r="K2366" s="201"/>
      <c r="N2366" s="201"/>
    </row>
    <row r="2367" spans="10:14" ht="12.75">
      <c r="J2367" s="201"/>
      <c r="K2367" s="201"/>
      <c r="N2367" s="201"/>
    </row>
    <row r="2368" spans="10:14" ht="12.75">
      <c r="J2368" s="201"/>
      <c r="K2368" s="201"/>
      <c r="N2368" s="201"/>
    </row>
    <row r="2369" spans="10:14" ht="12.75">
      <c r="J2369" s="201"/>
      <c r="K2369" s="201"/>
      <c r="N2369" s="201"/>
    </row>
    <row r="2370" spans="10:14" ht="12.75">
      <c r="J2370" s="201"/>
      <c r="K2370" s="201"/>
      <c r="N2370" s="201"/>
    </row>
    <row r="2371" spans="10:14" ht="12.75">
      <c r="J2371" s="201"/>
      <c r="K2371" s="201"/>
      <c r="N2371" s="201"/>
    </row>
    <row r="2372" spans="10:14" ht="12.75">
      <c r="J2372" s="201"/>
      <c r="K2372" s="201"/>
      <c r="N2372" s="201"/>
    </row>
    <row r="2373" spans="10:14" ht="12.75">
      <c r="J2373" s="201"/>
      <c r="K2373" s="201"/>
      <c r="N2373" s="201"/>
    </row>
    <row r="2374" spans="10:14" ht="12.75">
      <c r="J2374" s="201"/>
      <c r="K2374" s="201"/>
      <c r="N2374" s="201"/>
    </row>
    <row r="2375" spans="10:14" ht="12.75">
      <c r="J2375" s="201"/>
      <c r="K2375" s="201"/>
      <c r="N2375" s="201"/>
    </row>
    <row r="2376" spans="10:14" ht="12.75">
      <c r="J2376" s="201"/>
      <c r="K2376" s="201"/>
      <c r="N2376" s="201"/>
    </row>
    <row r="2377" spans="10:14" ht="12.75">
      <c r="J2377" s="201"/>
      <c r="K2377" s="201"/>
      <c r="N2377" s="201"/>
    </row>
    <row r="2378" spans="10:14" ht="12.75">
      <c r="J2378" s="201"/>
      <c r="K2378" s="201"/>
      <c r="N2378" s="201"/>
    </row>
    <row r="2379" spans="10:14" ht="12.75">
      <c r="J2379" s="201"/>
      <c r="K2379" s="201"/>
      <c r="N2379" s="201"/>
    </row>
    <row r="2380" spans="10:14" ht="12.75">
      <c r="J2380" s="201"/>
      <c r="K2380" s="201"/>
      <c r="N2380" s="201"/>
    </row>
    <row r="2381" spans="10:14" ht="12.75">
      <c r="J2381" s="201"/>
      <c r="K2381" s="201"/>
      <c r="N2381" s="201"/>
    </row>
    <row r="2382" spans="10:14" ht="12.75">
      <c r="J2382" s="201"/>
      <c r="K2382" s="201"/>
      <c r="N2382" s="201"/>
    </row>
    <row r="2383" spans="10:14" ht="12.75">
      <c r="J2383" s="201"/>
      <c r="K2383" s="201"/>
      <c r="N2383" s="201"/>
    </row>
    <row r="2384" spans="10:14" ht="12.75">
      <c r="J2384" s="201"/>
      <c r="K2384" s="201"/>
      <c r="N2384" s="201"/>
    </row>
    <row r="2385" spans="10:14" ht="12.75">
      <c r="J2385" s="201"/>
      <c r="K2385" s="201"/>
      <c r="N2385" s="201"/>
    </row>
    <row r="2386" spans="10:14" ht="12.75">
      <c r="J2386" s="201"/>
      <c r="K2386" s="201"/>
      <c r="N2386" s="201"/>
    </row>
    <row r="2387" spans="10:14" ht="12.75">
      <c r="J2387" s="201"/>
      <c r="K2387" s="201"/>
      <c r="N2387" s="201"/>
    </row>
    <row r="2388" spans="10:14" ht="12.75">
      <c r="J2388" s="201"/>
      <c r="K2388" s="201"/>
      <c r="N2388" s="201"/>
    </row>
    <row r="2389" spans="10:14" ht="12.75">
      <c r="J2389" s="201"/>
      <c r="K2389" s="201"/>
      <c r="N2389" s="201"/>
    </row>
    <row r="2390" spans="10:14" ht="12.75">
      <c r="J2390" s="201"/>
      <c r="K2390" s="201"/>
      <c r="N2390" s="201"/>
    </row>
    <row r="2391" spans="10:14" ht="12.75">
      <c r="J2391" s="201"/>
      <c r="K2391" s="201"/>
      <c r="N2391" s="201"/>
    </row>
    <row r="2392" spans="10:14" ht="12.75">
      <c r="J2392" s="201"/>
      <c r="K2392" s="201"/>
      <c r="N2392" s="201"/>
    </row>
    <row r="2393" spans="10:14" ht="12.75">
      <c r="J2393" s="201"/>
      <c r="K2393" s="201"/>
      <c r="N2393" s="201"/>
    </row>
    <row r="2394" spans="10:14" ht="12.75">
      <c r="J2394" s="201"/>
      <c r="K2394" s="201"/>
      <c r="N2394" s="201"/>
    </row>
    <row r="2395" spans="10:14" ht="12.75">
      <c r="J2395" s="201"/>
      <c r="K2395" s="201"/>
      <c r="N2395" s="201"/>
    </row>
    <row r="2396" spans="10:14" ht="12.75">
      <c r="J2396" s="201"/>
      <c r="K2396" s="201"/>
      <c r="N2396" s="201"/>
    </row>
    <row r="2397" spans="10:14" ht="12.75">
      <c r="J2397" s="201"/>
      <c r="K2397" s="201"/>
      <c r="N2397" s="201"/>
    </row>
    <row r="2398" spans="10:14" ht="12.75">
      <c r="J2398" s="201"/>
      <c r="K2398" s="201"/>
      <c r="N2398" s="201"/>
    </row>
    <row r="2399" spans="10:14" ht="12.75">
      <c r="J2399" s="201"/>
      <c r="K2399" s="201"/>
      <c r="N2399" s="201"/>
    </row>
    <row r="2400" spans="10:14" ht="12.75">
      <c r="J2400" s="201"/>
      <c r="K2400" s="201"/>
      <c r="N2400" s="201"/>
    </row>
    <row r="2401" spans="10:14" ht="12.75">
      <c r="J2401" s="201"/>
      <c r="K2401" s="201"/>
      <c r="N2401" s="201"/>
    </row>
    <row r="2402" spans="10:14" ht="12.75">
      <c r="J2402" s="201"/>
      <c r="K2402" s="201"/>
      <c r="N2402" s="201"/>
    </row>
    <row r="2403" spans="10:14" ht="12.75">
      <c r="J2403" s="201"/>
      <c r="K2403" s="201"/>
      <c r="N2403" s="201"/>
    </row>
    <row r="2404" spans="10:14" ht="12.75">
      <c r="J2404" s="201"/>
      <c r="K2404" s="201"/>
      <c r="N2404" s="201"/>
    </row>
    <row r="2405" spans="10:14" ht="12.75">
      <c r="J2405" s="201"/>
      <c r="K2405" s="201"/>
      <c r="N2405" s="201"/>
    </row>
    <row r="2406" spans="10:14" ht="12.75">
      <c r="J2406" s="201"/>
      <c r="K2406" s="201"/>
      <c r="N2406" s="201"/>
    </row>
    <row r="2407" spans="10:14" ht="12.75">
      <c r="J2407" s="201"/>
      <c r="K2407" s="201"/>
      <c r="N2407" s="201"/>
    </row>
    <row r="2408" spans="10:14" ht="12.75">
      <c r="J2408" s="201"/>
      <c r="K2408" s="201"/>
      <c r="N2408" s="201"/>
    </row>
    <row r="2409" spans="10:14" ht="12.75">
      <c r="J2409" s="201"/>
      <c r="K2409" s="201"/>
      <c r="N2409" s="201"/>
    </row>
    <row r="2410" spans="10:14" ht="12.75">
      <c r="J2410" s="201"/>
      <c r="K2410" s="201"/>
      <c r="N2410" s="201"/>
    </row>
    <row r="2411" spans="10:14" ht="12.75">
      <c r="J2411" s="201"/>
      <c r="K2411" s="201"/>
      <c r="N2411" s="201"/>
    </row>
    <row r="2412" spans="10:14" ht="12.75">
      <c r="J2412" s="201"/>
      <c r="K2412" s="201"/>
      <c r="N2412" s="201"/>
    </row>
    <row r="2413" spans="10:14" ht="12.75">
      <c r="J2413" s="201"/>
      <c r="K2413" s="201"/>
      <c r="N2413" s="201"/>
    </row>
    <row r="2414" spans="10:14" ht="12.75">
      <c r="J2414" s="201"/>
      <c r="K2414" s="201"/>
      <c r="N2414" s="201"/>
    </row>
    <row r="2415" spans="10:14" ht="12.75">
      <c r="J2415" s="201"/>
      <c r="K2415" s="201"/>
      <c r="N2415" s="201"/>
    </row>
    <row r="2416" spans="10:14" ht="12.75">
      <c r="J2416" s="201"/>
      <c r="K2416" s="201"/>
      <c r="N2416" s="201"/>
    </row>
    <row r="2417" spans="10:14" ht="12.75">
      <c r="J2417" s="201"/>
      <c r="K2417" s="201"/>
      <c r="N2417" s="201"/>
    </row>
    <row r="2418" spans="10:14" ht="12.75">
      <c r="J2418" s="201"/>
      <c r="K2418" s="201"/>
      <c r="N2418" s="201"/>
    </row>
    <row r="2419" spans="10:14" ht="12.75">
      <c r="J2419" s="201"/>
      <c r="K2419" s="201"/>
      <c r="N2419" s="201"/>
    </row>
    <row r="2420" spans="10:14" ht="12.75">
      <c r="J2420" s="201"/>
      <c r="K2420" s="201"/>
      <c r="N2420" s="201"/>
    </row>
    <row r="2421" spans="10:14" ht="12.75">
      <c r="J2421" s="201"/>
      <c r="K2421" s="201"/>
      <c r="N2421" s="201"/>
    </row>
    <row r="2422" spans="10:14" ht="12.75">
      <c r="J2422" s="201"/>
      <c r="K2422" s="201"/>
      <c r="N2422" s="201"/>
    </row>
    <row r="2423" spans="10:14" ht="12.75">
      <c r="J2423" s="201"/>
      <c r="K2423" s="201"/>
      <c r="N2423" s="201"/>
    </row>
    <row r="2424" spans="10:14" ht="12.75">
      <c r="J2424" s="201"/>
      <c r="K2424" s="201"/>
      <c r="N2424" s="201"/>
    </row>
    <row r="2425" spans="10:14" ht="12.75">
      <c r="J2425" s="201"/>
      <c r="K2425" s="201"/>
      <c r="N2425" s="201"/>
    </row>
    <row r="2426" spans="10:14" ht="12.75">
      <c r="J2426" s="201"/>
      <c r="K2426" s="201"/>
      <c r="N2426" s="201"/>
    </row>
    <row r="2427" spans="10:14" ht="12.75">
      <c r="J2427" s="201"/>
      <c r="K2427" s="201"/>
      <c r="N2427" s="201"/>
    </row>
    <row r="2428" spans="10:14" ht="12.75">
      <c r="J2428" s="201"/>
      <c r="K2428" s="201"/>
      <c r="N2428" s="201"/>
    </row>
    <row r="2429" spans="10:14" ht="12.75">
      <c r="J2429" s="201"/>
      <c r="K2429" s="201"/>
      <c r="N2429" s="201"/>
    </row>
    <row r="2430" spans="10:14" ht="12.75">
      <c r="J2430" s="201"/>
      <c r="K2430" s="201"/>
      <c r="N2430" s="201"/>
    </row>
    <row r="2431" spans="10:14" ht="12.75">
      <c r="J2431" s="201"/>
      <c r="K2431" s="201"/>
      <c r="N2431" s="201"/>
    </row>
    <row r="2432" spans="10:14" ht="12.75">
      <c r="J2432" s="201"/>
      <c r="K2432" s="201"/>
      <c r="N2432" s="201"/>
    </row>
    <row r="2433" spans="10:14" ht="12.75">
      <c r="J2433" s="201"/>
      <c r="K2433" s="201"/>
      <c r="N2433" s="201"/>
    </row>
    <row r="2434" spans="10:14" ht="12.75">
      <c r="J2434" s="201"/>
      <c r="K2434" s="201"/>
      <c r="N2434" s="201"/>
    </row>
    <row r="2435" spans="10:14" ht="12.75">
      <c r="J2435" s="201"/>
      <c r="K2435" s="201"/>
      <c r="N2435" s="201"/>
    </row>
    <row r="2436" spans="10:14" ht="12.75">
      <c r="J2436" s="201"/>
      <c r="K2436" s="201"/>
      <c r="N2436" s="201"/>
    </row>
    <row r="2437" spans="10:14" ht="12.75">
      <c r="J2437" s="201"/>
      <c r="K2437" s="201"/>
      <c r="N2437" s="201"/>
    </row>
    <row r="2438" spans="10:14" ht="12.75">
      <c r="J2438" s="201"/>
      <c r="K2438" s="201"/>
      <c r="N2438" s="201"/>
    </row>
    <row r="2439" spans="10:14" ht="12.75">
      <c r="J2439" s="201"/>
      <c r="K2439" s="201"/>
      <c r="N2439" s="201"/>
    </row>
    <row r="2440" spans="10:14" ht="12.75">
      <c r="J2440" s="201"/>
      <c r="K2440" s="201"/>
      <c r="N2440" s="201"/>
    </row>
    <row r="2441" spans="10:14" ht="12.75">
      <c r="J2441" s="201"/>
      <c r="K2441" s="201"/>
      <c r="N2441" s="201"/>
    </row>
    <row r="2442" spans="10:14" ht="12.75">
      <c r="J2442" s="201"/>
      <c r="K2442" s="201"/>
      <c r="N2442" s="201"/>
    </row>
    <row r="2443" spans="10:14" ht="12.75">
      <c r="J2443" s="201"/>
      <c r="K2443" s="201"/>
      <c r="N2443" s="201"/>
    </row>
    <row r="2444" spans="10:14" ht="12.75">
      <c r="J2444" s="201"/>
      <c r="K2444" s="201"/>
      <c r="N2444" s="201"/>
    </row>
    <row r="2445" spans="10:14" ht="12.75">
      <c r="J2445" s="201"/>
      <c r="K2445" s="201"/>
      <c r="N2445" s="201"/>
    </row>
    <row r="2446" spans="10:14" ht="12.75">
      <c r="J2446" s="201"/>
      <c r="K2446" s="201"/>
      <c r="N2446" s="201"/>
    </row>
    <row r="2447" spans="10:14" ht="12.75">
      <c r="J2447" s="201"/>
      <c r="K2447" s="201"/>
      <c r="N2447" s="201"/>
    </row>
    <row r="2448" spans="10:14" ht="12.75">
      <c r="J2448" s="201"/>
      <c r="K2448" s="201"/>
      <c r="N2448" s="201"/>
    </row>
    <row r="2449" spans="10:14" ht="12.75">
      <c r="J2449" s="201"/>
      <c r="K2449" s="201"/>
      <c r="N2449" s="201"/>
    </row>
    <row r="2450" spans="10:14" ht="12.75">
      <c r="J2450" s="201"/>
      <c r="K2450" s="201"/>
      <c r="N2450" s="201"/>
    </row>
    <row r="2451" spans="10:14" ht="12.75">
      <c r="J2451" s="201"/>
      <c r="K2451" s="201"/>
      <c r="N2451" s="201"/>
    </row>
    <row r="2452" spans="10:14" ht="12.75">
      <c r="J2452" s="201"/>
      <c r="K2452" s="201"/>
      <c r="N2452" s="201"/>
    </row>
    <row r="2453" spans="10:14" ht="12.75">
      <c r="J2453" s="201"/>
      <c r="K2453" s="201"/>
      <c r="N2453" s="201"/>
    </row>
    <row r="2454" spans="10:14" ht="12.75">
      <c r="J2454" s="201"/>
      <c r="K2454" s="201"/>
      <c r="N2454" s="201"/>
    </row>
    <row r="2455" spans="10:14" ht="12.75">
      <c r="J2455" s="201"/>
      <c r="K2455" s="201"/>
      <c r="N2455" s="201"/>
    </row>
    <row r="2456" spans="10:14" ht="12.75">
      <c r="J2456" s="201"/>
      <c r="K2456" s="201"/>
      <c r="N2456" s="201"/>
    </row>
    <row r="2457" spans="10:14" ht="12.75">
      <c r="J2457" s="201"/>
      <c r="K2457" s="201"/>
      <c r="N2457" s="201"/>
    </row>
    <row r="2458" spans="10:14" ht="12.75">
      <c r="J2458" s="201"/>
      <c r="K2458" s="201"/>
      <c r="N2458" s="201"/>
    </row>
    <row r="2459" spans="10:14" ht="12.75">
      <c r="J2459" s="201"/>
      <c r="K2459" s="201"/>
      <c r="N2459" s="201"/>
    </row>
    <row r="2460" spans="10:14" ht="12.75">
      <c r="J2460" s="201"/>
      <c r="K2460" s="201"/>
      <c r="N2460" s="201"/>
    </row>
    <row r="2461" spans="10:14" ht="12.75">
      <c r="J2461" s="201"/>
      <c r="K2461" s="201"/>
      <c r="N2461" s="201"/>
    </row>
    <row r="2462" spans="10:14" ht="12.75">
      <c r="J2462" s="201"/>
      <c r="K2462" s="201"/>
      <c r="N2462" s="201"/>
    </row>
    <row r="2463" spans="10:14" ht="12.75">
      <c r="J2463" s="201"/>
      <c r="K2463" s="201"/>
      <c r="N2463" s="201"/>
    </row>
    <row r="2464" spans="10:14" ht="12.75">
      <c r="J2464" s="201"/>
      <c r="K2464" s="201"/>
      <c r="N2464" s="201"/>
    </row>
    <row r="2465" spans="10:14" ht="12.75">
      <c r="J2465" s="201"/>
      <c r="K2465" s="201"/>
      <c r="N2465" s="201"/>
    </row>
    <row r="2466" spans="10:14" ht="12.75">
      <c r="J2466" s="201"/>
      <c r="K2466" s="201"/>
      <c r="N2466" s="201"/>
    </row>
    <row r="2467" spans="10:14" ht="12.75">
      <c r="J2467" s="201"/>
      <c r="K2467" s="201"/>
      <c r="N2467" s="201"/>
    </row>
    <row r="2468" spans="10:14" ht="12.75">
      <c r="J2468" s="201"/>
      <c r="K2468" s="201"/>
      <c r="N2468" s="201"/>
    </row>
    <row r="2469" spans="10:14" ht="12.75">
      <c r="J2469" s="201"/>
      <c r="K2469" s="201"/>
      <c r="N2469" s="201"/>
    </row>
    <row r="2470" spans="10:14" ht="12.75">
      <c r="J2470" s="201"/>
      <c r="K2470" s="201"/>
      <c r="N2470" s="201"/>
    </row>
    <row r="2471" spans="10:14" ht="12.75">
      <c r="J2471" s="201"/>
      <c r="K2471" s="201"/>
      <c r="N2471" s="201"/>
    </row>
    <row r="2472" spans="10:14" ht="12.75">
      <c r="J2472" s="201"/>
      <c r="K2472" s="201"/>
      <c r="N2472" s="201"/>
    </row>
    <row r="2473" spans="10:14" ht="12.75">
      <c r="J2473" s="201"/>
      <c r="K2473" s="201"/>
      <c r="N2473" s="201"/>
    </row>
    <row r="2474" spans="10:14" ht="12.75">
      <c r="J2474" s="201"/>
      <c r="K2474" s="201"/>
      <c r="N2474" s="201"/>
    </row>
    <row r="2475" spans="10:14" ht="12.75">
      <c r="J2475" s="201"/>
      <c r="K2475" s="201"/>
      <c r="N2475" s="201"/>
    </row>
    <row r="2476" spans="10:14" ht="12.75">
      <c r="J2476" s="201"/>
      <c r="K2476" s="201"/>
      <c r="N2476" s="201"/>
    </row>
    <row r="2477" spans="10:14" ht="12.75">
      <c r="J2477" s="201"/>
      <c r="K2477" s="201"/>
      <c r="N2477" s="201"/>
    </row>
    <row r="2478" spans="10:14" ht="12.75">
      <c r="J2478" s="201"/>
      <c r="K2478" s="201"/>
      <c r="N2478" s="201"/>
    </row>
    <row r="2479" spans="10:14" ht="12.75">
      <c r="J2479" s="201"/>
      <c r="K2479" s="201"/>
      <c r="N2479" s="201"/>
    </row>
    <row r="2480" spans="10:14" ht="12.75">
      <c r="J2480" s="201"/>
      <c r="K2480" s="201"/>
      <c r="N2480" s="201"/>
    </row>
    <row r="2481" spans="10:14" ht="12.75">
      <c r="J2481" s="201"/>
      <c r="K2481" s="201"/>
      <c r="N2481" s="201"/>
    </row>
    <row r="2482" spans="10:14" ht="12.75">
      <c r="J2482" s="201"/>
      <c r="K2482" s="201"/>
      <c r="N2482" s="201"/>
    </row>
    <row r="2483" spans="10:14" ht="12.75">
      <c r="J2483" s="201"/>
      <c r="K2483" s="201"/>
      <c r="N2483" s="201"/>
    </row>
    <row r="2484" spans="10:14" ht="12.75">
      <c r="J2484" s="201"/>
      <c r="K2484" s="201"/>
      <c r="N2484" s="201"/>
    </row>
    <row r="2485" spans="10:14" ht="12.75">
      <c r="J2485" s="201"/>
      <c r="K2485" s="201"/>
      <c r="N2485" s="201"/>
    </row>
    <row r="2486" spans="10:14" ht="12.75">
      <c r="J2486" s="201"/>
      <c r="K2486" s="201"/>
      <c r="N2486" s="201"/>
    </row>
    <row r="2487" spans="10:14" ht="12.75">
      <c r="J2487" s="201"/>
      <c r="K2487" s="201"/>
      <c r="N2487" s="201"/>
    </row>
    <row r="2488" spans="10:14" ht="12.75">
      <c r="J2488" s="201"/>
      <c r="K2488" s="201"/>
      <c r="N2488" s="201"/>
    </row>
    <row r="2489" spans="10:14" ht="12.75">
      <c r="J2489" s="201"/>
      <c r="K2489" s="201"/>
      <c r="N2489" s="201"/>
    </row>
    <row r="2490" spans="10:14" ht="12.75">
      <c r="J2490" s="201"/>
      <c r="K2490" s="201"/>
      <c r="N2490" s="201"/>
    </row>
    <row r="2491" spans="10:14" ht="12.75">
      <c r="J2491" s="201"/>
      <c r="K2491" s="201"/>
      <c r="N2491" s="201"/>
    </row>
    <row r="2492" spans="10:14" ht="12.75">
      <c r="J2492" s="201"/>
      <c r="K2492" s="201"/>
      <c r="N2492" s="201"/>
    </row>
    <row r="2493" spans="10:14" ht="12.75">
      <c r="J2493" s="201"/>
      <c r="K2493" s="201"/>
      <c r="N2493" s="201"/>
    </row>
    <row r="2494" spans="10:14" ht="12.75">
      <c r="J2494" s="201"/>
      <c r="K2494" s="201"/>
      <c r="N2494" s="201"/>
    </row>
    <row r="2495" spans="10:14" ht="12.75">
      <c r="J2495" s="201"/>
      <c r="K2495" s="201"/>
      <c r="N2495" s="201"/>
    </row>
    <row r="2496" spans="10:14" ht="12.75">
      <c r="J2496" s="201"/>
      <c r="K2496" s="201"/>
      <c r="N2496" s="201"/>
    </row>
    <row r="2497" spans="10:14" ht="12.75">
      <c r="J2497" s="201"/>
      <c r="K2497" s="201"/>
      <c r="N2497" s="201"/>
    </row>
    <row r="2498" spans="10:14" ht="12.75">
      <c r="J2498" s="201"/>
      <c r="K2498" s="201"/>
      <c r="N2498" s="201"/>
    </row>
    <row r="2499" spans="10:14" ht="12.75">
      <c r="J2499" s="201"/>
      <c r="K2499" s="201"/>
      <c r="N2499" s="201"/>
    </row>
    <row r="2500" spans="10:14" ht="12.75">
      <c r="J2500" s="201"/>
      <c r="K2500" s="201"/>
      <c r="N2500" s="201"/>
    </row>
    <row r="2501" spans="10:14" ht="12.75">
      <c r="J2501" s="201"/>
      <c r="K2501" s="201"/>
      <c r="N2501" s="201"/>
    </row>
    <row r="2502" spans="10:14" ht="12.75">
      <c r="J2502" s="201"/>
      <c r="K2502" s="201"/>
      <c r="N2502" s="201"/>
    </row>
    <row r="2503" spans="10:14" ht="12.75">
      <c r="J2503" s="201"/>
      <c r="K2503" s="201"/>
      <c r="N2503" s="201"/>
    </row>
    <row r="2504" spans="10:14" ht="12.75">
      <c r="J2504" s="201"/>
      <c r="K2504" s="201"/>
      <c r="N2504" s="201"/>
    </row>
    <row r="2505" spans="10:14" ht="12.75">
      <c r="J2505" s="201"/>
      <c r="K2505" s="201"/>
      <c r="N2505" s="201"/>
    </row>
    <row r="2506" spans="10:14" ht="12.75">
      <c r="J2506" s="201"/>
      <c r="K2506" s="201"/>
      <c r="N2506" s="201"/>
    </row>
    <row r="2507" spans="10:14" ht="12.75">
      <c r="J2507" s="201"/>
      <c r="K2507" s="201"/>
      <c r="N2507" s="201"/>
    </row>
    <row r="2508" spans="10:14" ht="12.75">
      <c r="J2508" s="201"/>
      <c r="K2508" s="201"/>
      <c r="N2508" s="201"/>
    </row>
    <row r="2509" spans="10:14" ht="12.75">
      <c r="J2509" s="201"/>
      <c r="K2509" s="201"/>
      <c r="N2509" s="201"/>
    </row>
    <row r="2510" spans="10:14" ht="12.75">
      <c r="J2510" s="201"/>
      <c r="K2510" s="201"/>
      <c r="N2510" s="201"/>
    </row>
    <row r="2511" spans="10:14" ht="12.75">
      <c r="J2511" s="201"/>
      <c r="K2511" s="201"/>
      <c r="N2511" s="201"/>
    </row>
    <row r="2512" spans="10:14" ht="12.75">
      <c r="J2512" s="201"/>
      <c r="K2512" s="201"/>
      <c r="N2512" s="201"/>
    </row>
    <row r="2513" spans="10:14" ht="12.75">
      <c r="J2513" s="201"/>
      <c r="K2513" s="201"/>
      <c r="N2513" s="201"/>
    </row>
    <row r="2514" spans="10:14" ht="12.75">
      <c r="J2514" s="201"/>
      <c r="K2514" s="201"/>
      <c r="N2514" s="201"/>
    </row>
    <row r="2515" spans="10:14" ht="12.75">
      <c r="J2515" s="201"/>
      <c r="K2515" s="201"/>
      <c r="N2515" s="201"/>
    </row>
    <row r="2516" spans="10:14" ht="12.75">
      <c r="J2516" s="201"/>
      <c r="K2516" s="201"/>
      <c r="N2516" s="201"/>
    </row>
    <row r="2517" spans="10:14" ht="12.75">
      <c r="J2517" s="201"/>
      <c r="K2517" s="201"/>
      <c r="N2517" s="201"/>
    </row>
    <row r="2518" spans="10:14" ht="12.75">
      <c r="J2518" s="201"/>
      <c r="K2518" s="201"/>
      <c r="N2518" s="201"/>
    </row>
    <row r="2519" spans="10:14" ht="12.75">
      <c r="J2519" s="201"/>
      <c r="K2519" s="201"/>
      <c r="N2519" s="201"/>
    </row>
    <row r="2520" spans="10:14" ht="12.75">
      <c r="J2520" s="201"/>
      <c r="K2520" s="201"/>
      <c r="N2520" s="201"/>
    </row>
    <row r="2521" spans="10:14" ht="12.75">
      <c r="J2521" s="201"/>
      <c r="K2521" s="201"/>
      <c r="N2521" s="201"/>
    </row>
    <row r="2522" spans="10:14" ht="12.75">
      <c r="J2522" s="201"/>
      <c r="K2522" s="201"/>
      <c r="N2522" s="201"/>
    </row>
    <row r="2523" spans="10:14" ht="12.75">
      <c r="J2523" s="201"/>
      <c r="K2523" s="201"/>
      <c r="N2523" s="201"/>
    </row>
    <row r="2524" spans="10:14" ht="12.75">
      <c r="J2524" s="201"/>
      <c r="K2524" s="201"/>
      <c r="N2524" s="201"/>
    </row>
    <row r="2525" spans="10:14" ht="12.75">
      <c r="J2525" s="201"/>
      <c r="K2525" s="201"/>
      <c r="N2525" s="201"/>
    </row>
    <row r="2526" spans="10:14" ht="12.75">
      <c r="J2526" s="201"/>
      <c r="K2526" s="201"/>
      <c r="N2526" s="201"/>
    </row>
    <row r="2527" spans="10:14" ht="12.75">
      <c r="J2527" s="201"/>
      <c r="K2527" s="201"/>
      <c r="N2527" s="201"/>
    </row>
    <row r="2528" spans="10:14" ht="12.75">
      <c r="J2528" s="201"/>
      <c r="K2528" s="201"/>
      <c r="N2528" s="201"/>
    </row>
    <row r="2529" spans="10:14" ht="12.75">
      <c r="J2529" s="201"/>
      <c r="K2529" s="201"/>
      <c r="N2529" s="201"/>
    </row>
    <row r="2530" spans="10:14" ht="12.75">
      <c r="J2530" s="201"/>
      <c r="K2530" s="201"/>
      <c r="N2530" s="201"/>
    </row>
    <row r="2531" spans="10:14" ht="12.75">
      <c r="J2531" s="201"/>
      <c r="K2531" s="201"/>
      <c r="N2531" s="201"/>
    </row>
    <row r="2532" spans="10:14" ht="12.75">
      <c r="J2532" s="201"/>
      <c r="K2532" s="201"/>
      <c r="N2532" s="201"/>
    </row>
    <row r="2533" spans="10:14" ht="12.75">
      <c r="J2533" s="201"/>
      <c r="K2533" s="201"/>
      <c r="N2533" s="201"/>
    </row>
    <row r="2534" spans="10:14" ht="12.75">
      <c r="J2534" s="201"/>
      <c r="K2534" s="201"/>
      <c r="N2534" s="201"/>
    </row>
    <row r="2535" spans="10:14" ht="12.75">
      <c r="J2535" s="201"/>
      <c r="K2535" s="201"/>
      <c r="N2535" s="201"/>
    </row>
    <row r="2536" spans="10:14" ht="12.75">
      <c r="J2536" s="201"/>
      <c r="K2536" s="201"/>
      <c r="N2536" s="201"/>
    </row>
    <row r="2537" spans="10:14" ht="12.75">
      <c r="J2537" s="201"/>
      <c r="K2537" s="201"/>
      <c r="N2537" s="201"/>
    </row>
    <row r="2538" spans="10:14" ht="12.75">
      <c r="J2538" s="201"/>
      <c r="K2538" s="201"/>
      <c r="N2538" s="201"/>
    </row>
    <row r="2539" spans="10:14" ht="12.75">
      <c r="J2539" s="201"/>
      <c r="K2539" s="201"/>
      <c r="N2539" s="201"/>
    </row>
    <row r="2540" spans="10:14" ht="12.75">
      <c r="J2540" s="201"/>
      <c r="K2540" s="201"/>
      <c r="N2540" s="201"/>
    </row>
    <row r="2541" spans="10:14" ht="12.75">
      <c r="J2541" s="201"/>
      <c r="K2541" s="201"/>
      <c r="N2541" s="201"/>
    </row>
    <row r="2542" spans="10:14" ht="12.75">
      <c r="J2542" s="201"/>
      <c r="K2542" s="201"/>
      <c r="N2542" s="201"/>
    </row>
    <row r="2543" spans="10:14" ht="12.75">
      <c r="J2543" s="201"/>
      <c r="K2543" s="201"/>
      <c r="N2543" s="201"/>
    </row>
    <row r="2544" spans="10:14" ht="12.75">
      <c r="J2544" s="201"/>
      <c r="K2544" s="201"/>
      <c r="N2544" s="201"/>
    </row>
    <row r="2545" spans="10:14" ht="12.75">
      <c r="J2545" s="201"/>
      <c r="K2545" s="201"/>
      <c r="N2545" s="201"/>
    </row>
    <row r="2546" spans="10:14" ht="12.75">
      <c r="J2546" s="201"/>
      <c r="K2546" s="201"/>
      <c r="N2546" s="201"/>
    </row>
    <row r="2547" spans="10:14" ht="12.75">
      <c r="J2547" s="201"/>
      <c r="K2547" s="201"/>
      <c r="N2547" s="201"/>
    </row>
    <row r="2548" spans="10:14" ht="12.75">
      <c r="J2548" s="201"/>
      <c r="K2548" s="201"/>
      <c r="N2548" s="201"/>
    </row>
    <row r="2549" spans="10:14" ht="12.75">
      <c r="J2549" s="201"/>
      <c r="K2549" s="201"/>
      <c r="N2549" s="201"/>
    </row>
    <row r="2550" spans="10:14" ht="12.75">
      <c r="J2550" s="201"/>
      <c r="K2550" s="201"/>
      <c r="N2550" s="201"/>
    </row>
    <row r="2551" spans="10:14" ht="12.75">
      <c r="J2551" s="201"/>
      <c r="K2551" s="201"/>
      <c r="N2551" s="201"/>
    </row>
    <row r="2552" spans="10:14" ht="12.75">
      <c r="J2552" s="201"/>
      <c r="K2552" s="201"/>
      <c r="N2552" s="201"/>
    </row>
    <row r="2553" spans="10:14" ht="12.75">
      <c r="J2553" s="201"/>
      <c r="K2553" s="201"/>
      <c r="N2553" s="201"/>
    </row>
    <row r="2554" spans="10:14" ht="12.75">
      <c r="J2554" s="201"/>
      <c r="K2554" s="201"/>
      <c r="N2554" s="201"/>
    </row>
    <row r="2555" spans="10:14" ht="12.75">
      <c r="J2555" s="201"/>
      <c r="K2555" s="201"/>
      <c r="N2555" s="201"/>
    </row>
    <row r="2556" spans="10:14" ht="12.75">
      <c r="J2556" s="201"/>
      <c r="K2556" s="201"/>
      <c r="N2556" s="201"/>
    </row>
    <row r="2557" spans="10:14" ht="12.75">
      <c r="J2557" s="201"/>
      <c r="K2557" s="201"/>
      <c r="N2557" s="201"/>
    </row>
    <row r="2558" spans="10:14" ht="12.75">
      <c r="J2558" s="201"/>
      <c r="K2558" s="201"/>
      <c r="N2558" s="201"/>
    </row>
    <row r="2559" spans="10:14" ht="12.75">
      <c r="J2559" s="201"/>
      <c r="K2559" s="201"/>
      <c r="N2559" s="201"/>
    </row>
    <row r="2560" spans="10:14" ht="12.75">
      <c r="J2560" s="201"/>
      <c r="K2560" s="201"/>
      <c r="N2560" s="201"/>
    </row>
    <row r="2561" spans="10:14" ht="12.75">
      <c r="J2561" s="201"/>
      <c r="K2561" s="201"/>
      <c r="N2561" s="201"/>
    </row>
    <row r="2562" spans="10:14" ht="12.75">
      <c r="J2562" s="201"/>
      <c r="K2562" s="201"/>
      <c r="N2562" s="201"/>
    </row>
    <row r="2563" spans="10:14" ht="12.75">
      <c r="J2563" s="201"/>
      <c r="K2563" s="201"/>
      <c r="N2563" s="201"/>
    </row>
    <row r="2564" spans="10:14" ht="12.75">
      <c r="J2564" s="201"/>
      <c r="K2564" s="201"/>
      <c r="N2564" s="201"/>
    </row>
    <row r="2565" spans="10:14" ht="12.75">
      <c r="J2565" s="201"/>
      <c r="K2565" s="201"/>
      <c r="N2565" s="201"/>
    </row>
    <row r="2566" spans="10:14" ht="12.75">
      <c r="J2566" s="201"/>
      <c r="K2566" s="201"/>
      <c r="N2566" s="201"/>
    </row>
    <row r="2567" spans="10:14" ht="12.75">
      <c r="J2567" s="201"/>
      <c r="K2567" s="201"/>
      <c r="N2567" s="201"/>
    </row>
    <row r="2568" spans="10:14" ht="12.75">
      <c r="J2568" s="201"/>
      <c r="K2568" s="201"/>
      <c r="N2568" s="201"/>
    </row>
    <row r="2569" spans="10:14" ht="12.75">
      <c r="J2569" s="201"/>
      <c r="K2569" s="201"/>
      <c r="N2569" s="201"/>
    </row>
    <row r="2570" spans="10:14" ht="12.75">
      <c r="J2570" s="201"/>
      <c r="K2570" s="201"/>
      <c r="N2570" s="201"/>
    </row>
    <row r="2571" spans="10:14" ht="12.75">
      <c r="J2571" s="201"/>
      <c r="K2571" s="201"/>
      <c r="N2571" s="201"/>
    </row>
    <row r="2572" spans="10:14" ht="12.75">
      <c r="J2572" s="201"/>
      <c r="K2572" s="201"/>
      <c r="N2572" s="201"/>
    </row>
    <row r="2573" spans="10:14" ht="12.75">
      <c r="J2573" s="201"/>
      <c r="K2573" s="201"/>
      <c r="N2573" s="201"/>
    </row>
    <row r="2574" spans="10:14" ht="12.75">
      <c r="J2574" s="201"/>
      <c r="K2574" s="201"/>
      <c r="N2574" s="201"/>
    </row>
    <row r="2575" spans="10:14" ht="12.75">
      <c r="J2575" s="201"/>
      <c r="K2575" s="201"/>
      <c r="N2575" s="201"/>
    </row>
    <row r="2576" spans="10:14" ht="12.75">
      <c r="J2576" s="201"/>
      <c r="K2576" s="201"/>
      <c r="N2576" s="201"/>
    </row>
    <row r="2577" spans="10:14" ht="12.75">
      <c r="J2577" s="201"/>
      <c r="K2577" s="201"/>
      <c r="N2577" s="201"/>
    </row>
    <row r="2578" spans="10:14" ht="12.75">
      <c r="J2578" s="201"/>
      <c r="K2578" s="201"/>
      <c r="N2578" s="201"/>
    </row>
    <row r="2579" spans="10:14" ht="12.75">
      <c r="J2579" s="201"/>
      <c r="K2579" s="201"/>
      <c r="N2579" s="201"/>
    </row>
    <row r="2580" spans="10:14" ht="12.75">
      <c r="J2580" s="201"/>
      <c r="K2580" s="201"/>
      <c r="N2580" s="201"/>
    </row>
    <row r="2581" spans="10:14" ht="12.75">
      <c r="J2581" s="201"/>
      <c r="K2581" s="201"/>
      <c r="N2581" s="201"/>
    </row>
    <row r="2582" spans="10:14" ht="12.75">
      <c r="J2582" s="201"/>
      <c r="K2582" s="201"/>
      <c r="N2582" s="201"/>
    </row>
    <row r="2583" spans="10:14" ht="12.75">
      <c r="J2583" s="201"/>
      <c r="K2583" s="201"/>
      <c r="N2583" s="201"/>
    </row>
    <row r="2584" spans="10:14" ht="12.75">
      <c r="J2584" s="201"/>
      <c r="K2584" s="201"/>
      <c r="N2584" s="201"/>
    </row>
    <row r="2585" spans="10:14" ht="12.75">
      <c r="J2585" s="201"/>
      <c r="K2585" s="201"/>
      <c r="N2585" s="201"/>
    </row>
    <row r="2586" spans="10:14" ht="12.75">
      <c r="J2586" s="201"/>
      <c r="K2586" s="201"/>
      <c r="N2586" s="201"/>
    </row>
    <row r="2587" spans="10:14" ht="12.75">
      <c r="J2587" s="201"/>
      <c r="K2587" s="201"/>
      <c r="N2587" s="201"/>
    </row>
    <row r="2588" spans="10:14" ht="12.75">
      <c r="J2588" s="201"/>
      <c r="K2588" s="201"/>
      <c r="N2588" s="201"/>
    </row>
    <row r="2589" spans="10:14" ht="12.75">
      <c r="J2589" s="201"/>
      <c r="K2589" s="201"/>
      <c r="N2589" s="201"/>
    </row>
    <row r="2590" spans="10:14" ht="12.75">
      <c r="J2590" s="201"/>
      <c r="K2590" s="201"/>
      <c r="N2590" s="201"/>
    </row>
    <row r="2591" spans="10:14" ht="12.75">
      <c r="J2591" s="201"/>
      <c r="K2591" s="201"/>
      <c r="N2591" s="201"/>
    </row>
    <row r="2592" spans="10:14" ht="12.75">
      <c r="J2592" s="201"/>
      <c r="K2592" s="201"/>
      <c r="N2592" s="201"/>
    </row>
    <row r="2593" spans="10:14" ht="12.75">
      <c r="J2593" s="201"/>
      <c r="K2593" s="201"/>
      <c r="N2593" s="201"/>
    </row>
    <row r="2594" spans="10:14" ht="12.75">
      <c r="J2594" s="201"/>
      <c r="K2594" s="201"/>
      <c r="N2594" s="201"/>
    </row>
    <row r="2595" spans="10:14" ht="12.75">
      <c r="J2595" s="201"/>
      <c r="K2595" s="201"/>
      <c r="N2595" s="201"/>
    </row>
    <row r="2596" spans="10:14" ht="12.75">
      <c r="J2596" s="201"/>
      <c r="K2596" s="201"/>
      <c r="N2596" s="201"/>
    </row>
    <row r="2597" spans="10:14" ht="12.75">
      <c r="J2597" s="201"/>
      <c r="K2597" s="201"/>
      <c r="N2597" s="201"/>
    </row>
    <row r="2598" spans="10:14" ht="12.75">
      <c r="J2598" s="201"/>
      <c r="K2598" s="201"/>
      <c r="N2598" s="201"/>
    </row>
    <row r="2599" spans="10:14" ht="12.75">
      <c r="J2599" s="201"/>
      <c r="K2599" s="201"/>
      <c r="N2599" s="201"/>
    </row>
    <row r="2600" spans="10:14" ht="12.75">
      <c r="J2600" s="201"/>
      <c r="K2600" s="201"/>
      <c r="N2600" s="201"/>
    </row>
    <row r="2601" spans="10:14" ht="12.75">
      <c r="J2601" s="201"/>
      <c r="K2601" s="201"/>
      <c r="N2601" s="201"/>
    </row>
    <row r="2602" spans="10:14" ht="12.75">
      <c r="J2602" s="201"/>
      <c r="K2602" s="201"/>
      <c r="N2602" s="201"/>
    </row>
    <row r="2603" spans="10:14" ht="12.75">
      <c r="J2603" s="201"/>
      <c r="K2603" s="201"/>
      <c r="N2603" s="201"/>
    </row>
    <row r="2604" spans="10:14" ht="12.75">
      <c r="J2604" s="201"/>
      <c r="K2604" s="201"/>
      <c r="N2604" s="201"/>
    </row>
    <row r="2605" spans="10:14" ht="12.75">
      <c r="J2605" s="201"/>
      <c r="K2605" s="201"/>
      <c r="N2605" s="201"/>
    </row>
    <row r="2606" spans="10:14" ht="12.75">
      <c r="J2606" s="201"/>
      <c r="K2606" s="201"/>
      <c r="N2606" s="201"/>
    </row>
    <row r="2607" spans="10:14" ht="12.75">
      <c r="J2607" s="201"/>
      <c r="K2607" s="201"/>
      <c r="N2607" s="201"/>
    </row>
    <row r="2608" spans="10:14" ht="12.75">
      <c r="J2608" s="201"/>
      <c r="K2608" s="201"/>
      <c r="N2608" s="201"/>
    </row>
    <row r="2609" spans="10:14" ht="12.75">
      <c r="J2609" s="201"/>
      <c r="K2609" s="201"/>
      <c r="N2609" s="201"/>
    </row>
    <row r="2610" spans="10:14" ht="12.75">
      <c r="J2610" s="201"/>
      <c r="K2610" s="201"/>
      <c r="N2610" s="201"/>
    </row>
    <row r="2611" spans="10:14" ht="12.75">
      <c r="J2611" s="201"/>
      <c r="K2611" s="201"/>
      <c r="N2611" s="201"/>
    </row>
    <row r="2612" spans="10:14" ht="12.75">
      <c r="J2612" s="201"/>
      <c r="K2612" s="201"/>
      <c r="N2612" s="201"/>
    </row>
    <row r="2613" spans="10:14" ht="12.75">
      <c r="J2613" s="201"/>
      <c r="K2613" s="201"/>
      <c r="N2613" s="201"/>
    </row>
    <row r="2614" spans="10:14" ht="12.75">
      <c r="J2614" s="201"/>
      <c r="K2614" s="201"/>
      <c r="N2614" s="201"/>
    </row>
    <row r="2615" spans="10:14" ht="12.75">
      <c r="J2615" s="201"/>
      <c r="K2615" s="201"/>
      <c r="N2615" s="201"/>
    </row>
    <row r="2616" spans="10:14" ht="12.75">
      <c r="J2616" s="201"/>
      <c r="K2616" s="201"/>
      <c r="N2616" s="201"/>
    </row>
    <row r="2617" spans="10:14" ht="12.75">
      <c r="J2617" s="201"/>
      <c r="K2617" s="201"/>
      <c r="N2617" s="201"/>
    </row>
    <row r="2618" spans="10:14" ht="12.75">
      <c r="J2618" s="201"/>
      <c r="K2618" s="201"/>
      <c r="N2618" s="201"/>
    </row>
    <row r="2619" spans="10:14" ht="12.75">
      <c r="J2619" s="201"/>
      <c r="K2619" s="201"/>
      <c r="N2619" s="201"/>
    </row>
    <row r="2620" spans="10:14" ht="12.75">
      <c r="J2620" s="201"/>
      <c r="K2620" s="201"/>
      <c r="N2620" s="201"/>
    </row>
    <row r="2621" spans="10:14" ht="12.75">
      <c r="J2621" s="201"/>
      <c r="K2621" s="201"/>
      <c r="N2621" s="201"/>
    </row>
    <row r="2622" spans="10:14" ht="12.75">
      <c r="J2622" s="201"/>
      <c r="K2622" s="201"/>
      <c r="N2622" s="201"/>
    </row>
    <row r="2623" spans="10:14" ht="12.75">
      <c r="J2623" s="201"/>
      <c r="K2623" s="201"/>
      <c r="N2623" s="201"/>
    </row>
    <row r="2624" spans="10:14" ht="12.75">
      <c r="J2624" s="201"/>
      <c r="K2624" s="201"/>
      <c r="N2624" s="201"/>
    </row>
    <row r="2625" spans="10:14" ht="12.75">
      <c r="J2625" s="201"/>
      <c r="K2625" s="201"/>
      <c r="N2625" s="201"/>
    </row>
    <row r="2626" spans="10:14" ht="12.75">
      <c r="J2626" s="201"/>
      <c r="K2626" s="201"/>
      <c r="N2626" s="201"/>
    </row>
    <row r="2627" spans="10:14" ht="12.75">
      <c r="J2627" s="201"/>
      <c r="K2627" s="201"/>
      <c r="N2627" s="201"/>
    </row>
    <row r="2628" spans="10:14" ht="12.75">
      <c r="J2628" s="201"/>
      <c r="K2628" s="201"/>
      <c r="N2628" s="201"/>
    </row>
    <row r="2629" spans="10:14" ht="12.75">
      <c r="J2629" s="201"/>
      <c r="K2629" s="201"/>
      <c r="N2629" s="201"/>
    </row>
    <row r="2630" spans="10:14" ht="12.75">
      <c r="J2630" s="201"/>
      <c r="K2630" s="201"/>
      <c r="N2630" s="201"/>
    </row>
    <row r="2631" spans="10:14" ht="12.75">
      <c r="J2631" s="201"/>
      <c r="K2631" s="201"/>
      <c r="N2631" s="201"/>
    </row>
    <row r="2632" spans="10:14" ht="12.75">
      <c r="J2632" s="201"/>
      <c r="K2632" s="201"/>
      <c r="N2632" s="201"/>
    </row>
    <row r="2633" spans="10:14" ht="12.75">
      <c r="J2633" s="201"/>
      <c r="K2633" s="201"/>
      <c r="N2633" s="201"/>
    </row>
    <row r="2634" spans="10:14" ht="12.75">
      <c r="J2634" s="201"/>
      <c r="K2634" s="201"/>
      <c r="N2634" s="201"/>
    </row>
    <row r="2635" spans="10:14" ht="12.75">
      <c r="J2635" s="201"/>
      <c r="K2635" s="201"/>
      <c r="N2635" s="201"/>
    </row>
    <row r="2636" spans="10:14" ht="12.75">
      <c r="J2636" s="201"/>
      <c r="K2636" s="201"/>
      <c r="N2636" s="201"/>
    </row>
    <row r="2637" spans="10:14" ht="12.75">
      <c r="J2637" s="201"/>
      <c r="K2637" s="201"/>
      <c r="N2637" s="201"/>
    </row>
    <row r="2638" spans="10:14" ht="12.75">
      <c r="J2638" s="201"/>
      <c r="K2638" s="201"/>
      <c r="N2638" s="201"/>
    </row>
    <row r="2639" spans="10:14" ht="12.75">
      <c r="J2639" s="201"/>
      <c r="K2639" s="201"/>
      <c r="N2639" s="201"/>
    </row>
    <row r="2640" spans="10:14" ht="12.75">
      <c r="J2640" s="201"/>
      <c r="K2640" s="201"/>
      <c r="N2640" s="201"/>
    </row>
    <row r="2641" spans="10:14" ht="12.75">
      <c r="J2641" s="201"/>
      <c r="K2641" s="201"/>
      <c r="N2641" s="201"/>
    </row>
    <row r="2642" spans="10:14" ht="12.75">
      <c r="J2642" s="201"/>
      <c r="K2642" s="201"/>
      <c r="N2642" s="201"/>
    </row>
    <row r="2643" spans="10:14" ht="12.75">
      <c r="J2643" s="201"/>
      <c r="K2643" s="201"/>
      <c r="N2643" s="201"/>
    </row>
    <row r="2644" spans="10:14" ht="12.75">
      <c r="J2644" s="201"/>
      <c r="K2644" s="201"/>
      <c r="N2644" s="201"/>
    </row>
    <row r="2645" spans="10:14" ht="12.75">
      <c r="J2645" s="201"/>
      <c r="K2645" s="201"/>
      <c r="N2645" s="201"/>
    </row>
    <row r="2646" spans="10:14" ht="12.75">
      <c r="J2646" s="201"/>
      <c r="K2646" s="201"/>
      <c r="N2646" s="201"/>
    </row>
    <row r="2647" spans="10:14" ht="12.75">
      <c r="J2647" s="201"/>
      <c r="K2647" s="201"/>
      <c r="N2647" s="201"/>
    </row>
    <row r="2648" spans="10:14" ht="12.75">
      <c r="J2648" s="201"/>
      <c r="K2648" s="201"/>
      <c r="N2648" s="201"/>
    </row>
    <row r="2649" spans="10:14" ht="12.75">
      <c r="J2649" s="201"/>
      <c r="K2649" s="201"/>
      <c r="N2649" s="201"/>
    </row>
    <row r="2650" spans="10:14" ht="12.75">
      <c r="J2650" s="201"/>
      <c r="K2650" s="201"/>
      <c r="N2650" s="201"/>
    </row>
    <row r="2651" spans="10:14" ht="12.75">
      <c r="J2651" s="201"/>
      <c r="K2651" s="201"/>
      <c r="N2651" s="201"/>
    </row>
    <row r="2652" spans="10:14" ht="12.75">
      <c r="J2652" s="201"/>
      <c r="K2652" s="201"/>
      <c r="N2652" s="201"/>
    </row>
    <row r="2653" spans="10:14" ht="12.75">
      <c r="J2653" s="201"/>
      <c r="K2653" s="201"/>
      <c r="N2653" s="201"/>
    </row>
    <row r="2654" spans="10:14" ht="12.75">
      <c r="J2654" s="201"/>
      <c r="K2654" s="201"/>
      <c r="N2654" s="201"/>
    </row>
    <row r="2655" spans="10:14" ht="12.75">
      <c r="J2655" s="201"/>
      <c r="K2655" s="201"/>
      <c r="N2655" s="201"/>
    </row>
    <row r="2656" spans="10:14" ht="12.75">
      <c r="J2656" s="201"/>
      <c r="K2656" s="201"/>
      <c r="N2656" s="201"/>
    </row>
    <row r="2657" spans="10:14" ht="12.75">
      <c r="J2657" s="201"/>
      <c r="K2657" s="201"/>
      <c r="N2657" s="201"/>
    </row>
    <row r="2658" spans="10:14" ht="12.75">
      <c r="J2658" s="201"/>
      <c r="K2658" s="201"/>
      <c r="N2658" s="201"/>
    </row>
    <row r="2659" spans="10:14" ht="12.75">
      <c r="J2659" s="201"/>
      <c r="K2659" s="201"/>
      <c r="N2659" s="201"/>
    </row>
    <row r="2660" spans="10:14" ht="12.75">
      <c r="J2660" s="201"/>
      <c r="K2660" s="201"/>
      <c r="N2660" s="201"/>
    </row>
    <row r="2661" spans="10:14" ht="12.75">
      <c r="J2661" s="201"/>
      <c r="K2661" s="201"/>
      <c r="N2661" s="201"/>
    </row>
    <row r="2662" spans="10:14" ht="12.75">
      <c r="J2662" s="201"/>
      <c r="K2662" s="201"/>
      <c r="N2662" s="201"/>
    </row>
    <row r="2663" spans="10:14" ht="12.75">
      <c r="J2663" s="201"/>
      <c r="K2663" s="201"/>
      <c r="N2663" s="201"/>
    </row>
    <row r="2664" spans="10:14" ht="12.75">
      <c r="J2664" s="201"/>
      <c r="K2664" s="201"/>
      <c r="N2664" s="201"/>
    </row>
    <row r="2665" spans="10:14" ht="12.75">
      <c r="J2665" s="201"/>
      <c r="K2665" s="201"/>
      <c r="N2665" s="201"/>
    </row>
    <row r="2666" spans="10:14" ht="12.75">
      <c r="J2666" s="201"/>
      <c r="K2666" s="201"/>
      <c r="N2666" s="201"/>
    </row>
    <row r="2667" spans="10:14" ht="12.75">
      <c r="J2667" s="201"/>
      <c r="K2667" s="201"/>
      <c r="N2667" s="201"/>
    </row>
    <row r="2668" spans="10:14" ht="12.75">
      <c r="J2668" s="201"/>
      <c r="K2668" s="201"/>
      <c r="N2668" s="201"/>
    </row>
    <row r="2669" spans="10:14" ht="12.75">
      <c r="J2669" s="201"/>
      <c r="K2669" s="201"/>
      <c r="N2669" s="201"/>
    </row>
    <row r="2670" spans="10:14" ht="12.75">
      <c r="J2670" s="201"/>
      <c r="K2670" s="201"/>
      <c r="N2670" s="201"/>
    </row>
    <row r="2671" spans="10:14" ht="12.75">
      <c r="J2671" s="201"/>
      <c r="K2671" s="201"/>
      <c r="N2671" s="201"/>
    </row>
    <row r="2672" spans="10:14" ht="12.75">
      <c r="J2672" s="201"/>
      <c r="K2672" s="201"/>
      <c r="N2672" s="201"/>
    </row>
    <row r="2673" spans="10:14" ht="12.75">
      <c r="J2673" s="201"/>
      <c r="K2673" s="201"/>
      <c r="N2673" s="201"/>
    </row>
    <row r="2674" spans="10:14" ht="12.75">
      <c r="J2674" s="201"/>
      <c r="K2674" s="201"/>
      <c r="N2674" s="201"/>
    </row>
    <row r="2675" spans="10:14" ht="12.75">
      <c r="J2675" s="201"/>
      <c r="K2675" s="201"/>
      <c r="N2675" s="201"/>
    </row>
    <row r="2676" spans="10:14" ht="12.75">
      <c r="J2676" s="201"/>
      <c r="K2676" s="201"/>
      <c r="N2676" s="201"/>
    </row>
    <row r="2677" spans="10:14" ht="12.75">
      <c r="J2677" s="201"/>
      <c r="K2677" s="201"/>
      <c r="N2677" s="201"/>
    </row>
    <row r="2678" spans="10:14" ht="12.75">
      <c r="J2678" s="201"/>
      <c r="K2678" s="201"/>
      <c r="N2678" s="201"/>
    </row>
    <row r="2679" spans="10:14" ht="12.75">
      <c r="J2679" s="201"/>
      <c r="K2679" s="201"/>
      <c r="N2679" s="201"/>
    </row>
    <row r="2680" spans="10:14" ht="12.75">
      <c r="J2680" s="201"/>
      <c r="K2680" s="201"/>
      <c r="N2680" s="201"/>
    </row>
    <row r="2681" spans="10:14" ht="12.75">
      <c r="J2681" s="201"/>
      <c r="K2681" s="201"/>
      <c r="N2681" s="201"/>
    </row>
    <row r="2682" spans="10:14" ht="12.75">
      <c r="J2682" s="201"/>
      <c r="K2682" s="201"/>
      <c r="N2682" s="201"/>
    </row>
    <row r="2683" spans="10:14" ht="12.75">
      <c r="J2683" s="201"/>
      <c r="K2683" s="201"/>
      <c r="N2683" s="201"/>
    </row>
    <row r="2684" spans="10:14" ht="12.75">
      <c r="J2684" s="201"/>
      <c r="K2684" s="201"/>
      <c r="N2684" s="201"/>
    </row>
    <row r="2685" spans="10:14" ht="12.75">
      <c r="J2685" s="201"/>
      <c r="K2685" s="201"/>
      <c r="N2685" s="201"/>
    </row>
    <row r="2686" spans="10:14" ht="12.75">
      <c r="J2686" s="201"/>
      <c r="K2686" s="201"/>
      <c r="N2686" s="201"/>
    </row>
    <row r="2687" spans="10:14" ht="12.75">
      <c r="J2687" s="201"/>
      <c r="K2687" s="201"/>
      <c r="N2687" s="201"/>
    </row>
    <row r="2688" spans="10:14" ht="12.75">
      <c r="J2688" s="201"/>
      <c r="K2688" s="201"/>
      <c r="N2688" s="201"/>
    </row>
    <row r="2689" spans="10:14" ht="12.75">
      <c r="J2689" s="201"/>
      <c r="K2689" s="201"/>
      <c r="N2689" s="201"/>
    </row>
    <row r="2690" spans="10:14" ht="12.75">
      <c r="J2690" s="201"/>
      <c r="K2690" s="201"/>
      <c r="N2690" s="201"/>
    </row>
    <row r="2691" spans="10:14" ht="12.75">
      <c r="J2691" s="201"/>
      <c r="K2691" s="201"/>
      <c r="N2691" s="201"/>
    </row>
    <row r="2692" spans="10:14" ht="12.75">
      <c r="J2692" s="201"/>
      <c r="K2692" s="201"/>
      <c r="N2692" s="201"/>
    </row>
    <row r="2693" spans="10:14" ht="12.75">
      <c r="J2693" s="201"/>
      <c r="K2693" s="201"/>
      <c r="N2693" s="201"/>
    </row>
    <row r="2694" spans="10:14" ht="12.75">
      <c r="J2694" s="201"/>
      <c r="K2694" s="201"/>
      <c r="N2694" s="201"/>
    </row>
    <row r="2695" spans="10:14" ht="12.75">
      <c r="J2695" s="201"/>
      <c r="K2695" s="201"/>
      <c r="N2695" s="201"/>
    </row>
    <row r="2696" spans="10:14" ht="12.75">
      <c r="J2696" s="201"/>
      <c r="K2696" s="201"/>
      <c r="N2696" s="201"/>
    </row>
    <row r="2697" spans="10:14" ht="12.75">
      <c r="J2697" s="201"/>
      <c r="K2697" s="201"/>
      <c r="N2697" s="201"/>
    </row>
    <row r="2698" spans="10:14" ht="12.75">
      <c r="J2698" s="201"/>
      <c r="K2698" s="201"/>
      <c r="N2698" s="201"/>
    </row>
    <row r="2699" spans="10:14" ht="12.75">
      <c r="J2699" s="201"/>
      <c r="K2699" s="201"/>
      <c r="N2699" s="201"/>
    </row>
    <row r="2700" spans="10:14" ht="12.75">
      <c r="J2700" s="201"/>
      <c r="K2700" s="201"/>
      <c r="N2700" s="201"/>
    </row>
    <row r="2701" spans="10:14" ht="12.75">
      <c r="J2701" s="201"/>
      <c r="K2701" s="201"/>
      <c r="N2701" s="201"/>
    </row>
    <row r="2702" spans="10:14" ht="12.75">
      <c r="J2702" s="201"/>
      <c r="K2702" s="201"/>
      <c r="N2702" s="201"/>
    </row>
    <row r="2703" spans="10:14" ht="12.75">
      <c r="J2703" s="201"/>
      <c r="K2703" s="201"/>
      <c r="N2703" s="201"/>
    </row>
    <row r="2704" spans="10:14" ht="12.75">
      <c r="J2704" s="201"/>
      <c r="K2704" s="201"/>
      <c r="N2704" s="201"/>
    </row>
    <row r="2705" spans="10:14" ht="12.75">
      <c r="J2705" s="201"/>
      <c r="K2705" s="201"/>
      <c r="N2705" s="201"/>
    </row>
    <row r="2706" spans="10:14" ht="12.75">
      <c r="J2706" s="201"/>
      <c r="K2706" s="201"/>
      <c r="N2706" s="201"/>
    </row>
    <row r="2707" spans="10:14" ht="12.75">
      <c r="J2707" s="201"/>
      <c r="K2707" s="201"/>
      <c r="N2707" s="201"/>
    </row>
    <row r="2708" spans="10:14" ht="12.75">
      <c r="J2708" s="201"/>
      <c r="K2708" s="201"/>
      <c r="N2708" s="201"/>
    </row>
    <row r="2709" spans="10:14" ht="12.75">
      <c r="J2709" s="201"/>
      <c r="K2709" s="201"/>
      <c r="N2709" s="201"/>
    </row>
    <row r="2710" spans="10:14" ht="12.75">
      <c r="J2710" s="201"/>
      <c r="K2710" s="201"/>
      <c r="N2710" s="201"/>
    </row>
    <row r="2711" spans="10:14" ht="12.75">
      <c r="J2711" s="201"/>
      <c r="K2711" s="201"/>
      <c r="N2711" s="201"/>
    </row>
    <row r="2712" spans="10:14" ht="12.75">
      <c r="J2712" s="201"/>
      <c r="K2712" s="201"/>
      <c r="N2712" s="201"/>
    </row>
    <row r="2713" spans="10:14" ht="12.75">
      <c r="J2713" s="201"/>
      <c r="K2713" s="201"/>
      <c r="N2713" s="201"/>
    </row>
    <row r="2714" spans="10:14" ht="12.75">
      <c r="J2714" s="201"/>
      <c r="K2714" s="201"/>
      <c r="N2714" s="201"/>
    </row>
    <row r="2715" spans="10:14" ht="12.75">
      <c r="J2715" s="201"/>
      <c r="K2715" s="201"/>
      <c r="N2715" s="201"/>
    </row>
    <row r="2716" spans="10:14" ht="12.75">
      <c r="J2716" s="201"/>
      <c r="K2716" s="201"/>
      <c r="N2716" s="201"/>
    </row>
    <row r="2717" spans="10:14" ht="12.75">
      <c r="J2717" s="201"/>
      <c r="K2717" s="201"/>
      <c r="N2717" s="201"/>
    </row>
    <row r="2718" spans="10:14" ht="12.75">
      <c r="J2718" s="201"/>
      <c r="K2718" s="201"/>
      <c r="N2718" s="201"/>
    </row>
    <row r="2719" spans="10:14" ht="12.75">
      <c r="J2719" s="201"/>
      <c r="K2719" s="201"/>
      <c r="N2719" s="201"/>
    </row>
    <row r="2720" spans="10:14" ht="12.75">
      <c r="J2720" s="201"/>
      <c r="K2720" s="201"/>
      <c r="N2720" s="201"/>
    </row>
    <row r="2721" spans="10:14" ht="12.75">
      <c r="J2721" s="201"/>
      <c r="K2721" s="201"/>
      <c r="N2721" s="201"/>
    </row>
    <row r="2722" spans="10:14" ht="12.75">
      <c r="J2722" s="201"/>
      <c r="K2722" s="201"/>
      <c r="N2722" s="201"/>
    </row>
    <row r="2723" spans="10:14" ht="12.75">
      <c r="J2723" s="201"/>
      <c r="K2723" s="201"/>
      <c r="N2723" s="201"/>
    </row>
    <row r="2724" spans="10:14" ht="12.75">
      <c r="J2724" s="201"/>
      <c r="K2724" s="201"/>
      <c r="N2724" s="201"/>
    </row>
    <row r="2725" spans="10:14" ht="12.75">
      <c r="J2725" s="201"/>
      <c r="K2725" s="201"/>
      <c r="N2725" s="201"/>
    </row>
    <row r="2726" spans="10:14" ht="12.75">
      <c r="J2726" s="201"/>
      <c r="K2726" s="201"/>
      <c r="N2726" s="201"/>
    </row>
    <row r="2727" spans="10:14" ht="12.75">
      <c r="J2727" s="201"/>
      <c r="K2727" s="201"/>
      <c r="N2727" s="201"/>
    </row>
    <row r="2728" spans="10:14" ht="12.75">
      <c r="J2728" s="201"/>
      <c r="K2728" s="201"/>
      <c r="N2728" s="201"/>
    </row>
    <row r="2729" spans="10:14" ht="12.75">
      <c r="J2729" s="201"/>
      <c r="K2729" s="201"/>
      <c r="N2729" s="201"/>
    </row>
    <row r="2730" spans="10:14" ht="12.75">
      <c r="J2730" s="201"/>
      <c r="K2730" s="201"/>
      <c r="N2730" s="201"/>
    </row>
    <row r="2731" spans="10:14" ht="12.75">
      <c r="J2731" s="201"/>
      <c r="K2731" s="201"/>
      <c r="N2731" s="201"/>
    </row>
    <row r="2732" spans="10:14" ht="12.75">
      <c r="J2732" s="201"/>
      <c r="K2732" s="201"/>
      <c r="N2732" s="201"/>
    </row>
    <row r="2733" spans="10:14" ht="12.75">
      <c r="J2733" s="201"/>
      <c r="K2733" s="201"/>
      <c r="N2733" s="201"/>
    </row>
    <row r="2734" spans="10:14" ht="12.75">
      <c r="J2734" s="201"/>
      <c r="K2734" s="201"/>
      <c r="N2734" s="201"/>
    </row>
    <row r="2735" spans="10:14" ht="12.75">
      <c r="J2735" s="201"/>
      <c r="K2735" s="201"/>
      <c r="N2735" s="201"/>
    </row>
    <row r="2736" spans="10:14" ht="12.75">
      <c r="J2736" s="201"/>
      <c r="K2736" s="201"/>
      <c r="N2736" s="201"/>
    </row>
    <row r="2737" spans="10:14" ht="12.75">
      <c r="J2737" s="201"/>
      <c r="K2737" s="201"/>
      <c r="N2737" s="201"/>
    </row>
    <row r="2738" spans="10:14" ht="12.75">
      <c r="J2738" s="201"/>
      <c r="K2738" s="201"/>
      <c r="N2738" s="201"/>
    </row>
    <row r="2739" spans="10:14" ht="12.75">
      <c r="J2739" s="201"/>
      <c r="K2739" s="201"/>
      <c r="N2739" s="201"/>
    </row>
    <row r="2740" spans="10:14" ht="12.75">
      <c r="J2740" s="201"/>
      <c r="K2740" s="201"/>
      <c r="N2740" s="201"/>
    </row>
    <row r="2741" spans="10:14" ht="12.75">
      <c r="J2741" s="201"/>
      <c r="K2741" s="201"/>
      <c r="N2741" s="201"/>
    </row>
    <row r="2742" spans="10:14" ht="12.75">
      <c r="J2742" s="201"/>
      <c r="K2742" s="201"/>
      <c r="N2742" s="201"/>
    </row>
    <row r="2743" spans="10:14" ht="12.75">
      <c r="J2743" s="201"/>
      <c r="K2743" s="201"/>
      <c r="N2743" s="201"/>
    </row>
    <row r="2744" spans="10:14" ht="12.75">
      <c r="J2744" s="201"/>
      <c r="K2744" s="201"/>
      <c r="N2744" s="201"/>
    </row>
    <row r="2745" spans="10:14" ht="12.75">
      <c r="J2745" s="201"/>
      <c r="K2745" s="201"/>
      <c r="N2745" s="201"/>
    </row>
    <row r="2746" spans="10:14" ht="12.75">
      <c r="J2746" s="201"/>
      <c r="K2746" s="201"/>
      <c r="N2746" s="201"/>
    </row>
    <row r="2747" spans="10:14" ht="12.75">
      <c r="J2747" s="201"/>
      <c r="K2747" s="201"/>
      <c r="N2747" s="201"/>
    </row>
    <row r="2748" spans="10:14" ht="12.75">
      <c r="J2748" s="201"/>
      <c r="K2748" s="201"/>
      <c r="N2748" s="201"/>
    </row>
    <row r="2749" spans="10:14" ht="12.75">
      <c r="J2749" s="201"/>
      <c r="K2749" s="201"/>
      <c r="N2749" s="201"/>
    </row>
    <row r="2750" spans="10:14" ht="12.75">
      <c r="J2750" s="201"/>
      <c r="K2750" s="201"/>
      <c r="N2750" s="201"/>
    </row>
    <row r="2751" spans="10:14" ht="12.75">
      <c r="J2751" s="201"/>
      <c r="K2751" s="201"/>
      <c r="N2751" s="201"/>
    </row>
    <row r="2752" spans="10:14" ht="12.75">
      <c r="J2752" s="201"/>
      <c r="K2752" s="201"/>
      <c r="N2752" s="201"/>
    </row>
    <row r="2753" spans="10:14" ht="12.75">
      <c r="J2753" s="201"/>
      <c r="K2753" s="201"/>
      <c r="N2753" s="201"/>
    </row>
    <row r="2754" spans="10:14" ht="12.75">
      <c r="J2754" s="201"/>
      <c r="K2754" s="201"/>
      <c r="N2754" s="201"/>
    </row>
    <row r="2755" spans="10:14" ht="12.75">
      <c r="J2755" s="201"/>
      <c r="K2755" s="201"/>
      <c r="N2755" s="201"/>
    </row>
    <row r="2756" spans="10:14" ht="12.75">
      <c r="J2756" s="201"/>
      <c r="K2756" s="201"/>
      <c r="N2756" s="201"/>
    </row>
    <row r="2757" spans="10:14" ht="12.75">
      <c r="J2757" s="201"/>
      <c r="K2757" s="201"/>
      <c r="N2757" s="201"/>
    </row>
    <row r="2758" spans="10:14" ht="12.75">
      <c r="J2758" s="201"/>
      <c r="K2758" s="201"/>
      <c r="N2758" s="201"/>
    </row>
    <row r="2759" spans="10:14" ht="12.75">
      <c r="J2759" s="201"/>
      <c r="K2759" s="201"/>
      <c r="N2759" s="201"/>
    </row>
    <row r="2760" spans="10:14" ht="12.75">
      <c r="J2760" s="201"/>
      <c r="K2760" s="201"/>
      <c r="N2760" s="201"/>
    </row>
    <row r="2761" spans="10:14" ht="12.75">
      <c r="J2761" s="201"/>
      <c r="K2761" s="201"/>
      <c r="N2761" s="201"/>
    </row>
    <row r="2762" spans="10:14" ht="12.75">
      <c r="J2762" s="201"/>
      <c r="K2762" s="201"/>
      <c r="N2762" s="201"/>
    </row>
    <row r="2763" spans="10:14" ht="12.75">
      <c r="J2763" s="201"/>
      <c r="K2763" s="201"/>
      <c r="N2763" s="201"/>
    </row>
    <row r="2764" spans="10:14" ht="12.75">
      <c r="J2764" s="201"/>
      <c r="K2764" s="201"/>
      <c r="N2764" s="201"/>
    </row>
    <row r="2765" spans="10:14" ht="12.75">
      <c r="J2765" s="201"/>
      <c r="K2765" s="201"/>
      <c r="N2765" s="201"/>
    </row>
    <row r="2766" spans="10:14" ht="12.75">
      <c r="J2766" s="201"/>
      <c r="K2766" s="201"/>
      <c r="N2766" s="201"/>
    </row>
    <row r="2767" spans="10:14" ht="12.75">
      <c r="J2767" s="201"/>
      <c r="K2767" s="201"/>
      <c r="N2767" s="201"/>
    </row>
    <row r="2768" spans="10:14" ht="12.75">
      <c r="J2768" s="201"/>
      <c r="K2768" s="201"/>
      <c r="N2768" s="201"/>
    </row>
    <row r="2769" spans="10:14" ht="12.75">
      <c r="J2769" s="201"/>
      <c r="K2769" s="201"/>
      <c r="N2769" s="201"/>
    </row>
    <row r="2770" spans="10:14" ht="12.75">
      <c r="J2770" s="201"/>
      <c r="K2770" s="201"/>
      <c r="N2770" s="201"/>
    </row>
    <row r="2771" spans="10:14" ht="12.75">
      <c r="J2771" s="201"/>
      <c r="K2771" s="201"/>
      <c r="N2771" s="201"/>
    </row>
    <row r="2772" spans="10:14" ht="12.75">
      <c r="J2772" s="201"/>
      <c r="K2772" s="201"/>
      <c r="N2772" s="201"/>
    </row>
    <row r="2773" spans="10:14" ht="12.75">
      <c r="J2773" s="201"/>
      <c r="K2773" s="201"/>
      <c r="N2773" s="201"/>
    </row>
    <row r="2774" spans="10:14" ht="12.75">
      <c r="J2774" s="201"/>
      <c r="K2774" s="201"/>
      <c r="N2774" s="201"/>
    </row>
    <row r="2775" spans="10:14" ht="12.75">
      <c r="J2775" s="201"/>
      <c r="K2775" s="201"/>
      <c r="N2775" s="201"/>
    </row>
    <row r="2776" spans="10:14" ht="12.75">
      <c r="J2776" s="201"/>
      <c r="K2776" s="201"/>
      <c r="N2776" s="201"/>
    </row>
    <row r="2777" spans="10:14" ht="12.75">
      <c r="J2777" s="201"/>
      <c r="K2777" s="201"/>
      <c r="N2777" s="201"/>
    </row>
    <row r="2778" spans="10:14" ht="12.75">
      <c r="J2778" s="201"/>
      <c r="K2778" s="201"/>
      <c r="N2778" s="201"/>
    </row>
    <row r="2779" spans="10:14" ht="12.75">
      <c r="J2779" s="201"/>
      <c r="K2779" s="201"/>
      <c r="N2779" s="201"/>
    </row>
    <row r="2780" spans="10:14" ht="12.75">
      <c r="J2780" s="201"/>
      <c r="K2780" s="201"/>
      <c r="N2780" s="201"/>
    </row>
    <row r="2781" spans="10:14" ht="12.75">
      <c r="J2781" s="201"/>
      <c r="K2781" s="201"/>
      <c r="N2781" s="201"/>
    </row>
    <row r="2782" spans="10:14" ht="12.75">
      <c r="J2782" s="201"/>
      <c r="K2782" s="201"/>
      <c r="N2782" s="201"/>
    </row>
    <row r="2783" spans="10:14" ht="12.75">
      <c r="J2783" s="201"/>
      <c r="K2783" s="201"/>
      <c r="N2783" s="201"/>
    </row>
    <row r="2784" spans="10:14" ht="12.75">
      <c r="J2784" s="201"/>
      <c r="K2784" s="201"/>
      <c r="N2784" s="201"/>
    </row>
    <row r="2785" spans="10:14" ht="12.75">
      <c r="J2785" s="201"/>
      <c r="K2785" s="201"/>
      <c r="N2785" s="201"/>
    </row>
    <row r="2786" spans="10:14" ht="12.75">
      <c r="J2786" s="201"/>
      <c r="K2786" s="201"/>
      <c r="N2786" s="201"/>
    </row>
    <row r="2787" spans="10:14" ht="12.75">
      <c r="J2787" s="201"/>
      <c r="K2787" s="201"/>
      <c r="N2787" s="201"/>
    </row>
    <row r="2788" spans="10:14" ht="12.75">
      <c r="J2788" s="201"/>
      <c r="K2788" s="201"/>
      <c r="N2788" s="201"/>
    </row>
    <row r="2789" spans="10:14" ht="12.75">
      <c r="J2789" s="201"/>
      <c r="K2789" s="201"/>
      <c r="N2789" s="201"/>
    </row>
    <row r="2790" spans="10:14" ht="12.75">
      <c r="J2790" s="201"/>
      <c r="K2790" s="201"/>
      <c r="N2790" s="201"/>
    </row>
    <row r="2791" spans="10:14" ht="12.75">
      <c r="J2791" s="201"/>
      <c r="K2791" s="201"/>
      <c r="N2791" s="201"/>
    </row>
    <row r="2792" spans="10:14" ht="12.75">
      <c r="J2792" s="201"/>
      <c r="K2792" s="201"/>
      <c r="N2792" s="201"/>
    </row>
    <row r="2793" spans="10:14" ht="12.75">
      <c r="J2793" s="201"/>
      <c r="K2793" s="201"/>
      <c r="N2793" s="201"/>
    </row>
    <row r="2794" spans="10:14" ht="12.75">
      <c r="J2794" s="201"/>
      <c r="K2794" s="201"/>
      <c r="N2794" s="201"/>
    </row>
    <row r="2795" spans="10:14" ht="12.75">
      <c r="J2795" s="201"/>
      <c r="K2795" s="201"/>
      <c r="N2795" s="201"/>
    </row>
    <row r="2796" spans="10:14" ht="12.75">
      <c r="J2796" s="201"/>
      <c r="K2796" s="201"/>
      <c r="N2796" s="201"/>
    </row>
    <row r="2797" spans="10:14" ht="12.75">
      <c r="J2797" s="201"/>
      <c r="K2797" s="201"/>
      <c r="N2797" s="201"/>
    </row>
    <row r="2798" spans="10:14" ht="12.75">
      <c r="J2798" s="201"/>
      <c r="K2798" s="201"/>
      <c r="N2798" s="201"/>
    </row>
    <row r="2799" spans="10:14" ht="12.75">
      <c r="J2799" s="201"/>
      <c r="K2799" s="201"/>
      <c r="N2799" s="201"/>
    </row>
    <row r="2800" spans="10:14" ht="12.75">
      <c r="J2800" s="201"/>
      <c r="K2800" s="201"/>
      <c r="N2800" s="201"/>
    </row>
    <row r="2801" spans="10:14" ht="12.75">
      <c r="J2801" s="201"/>
      <c r="K2801" s="201"/>
      <c r="N2801" s="201"/>
    </row>
    <row r="2802" spans="10:14" ht="12.75">
      <c r="J2802" s="201"/>
      <c r="K2802" s="201"/>
      <c r="N2802" s="201"/>
    </row>
    <row r="2803" spans="10:14" ht="12.75">
      <c r="J2803" s="201"/>
      <c r="K2803" s="201"/>
      <c r="N2803" s="201"/>
    </row>
    <row r="2804" spans="10:14" ht="12.75">
      <c r="J2804" s="201"/>
      <c r="K2804" s="201"/>
      <c r="N2804" s="201"/>
    </row>
    <row r="2805" spans="10:14" ht="12.75">
      <c r="J2805" s="201"/>
      <c r="K2805" s="201"/>
      <c r="N2805" s="201"/>
    </row>
    <row r="2806" spans="10:14" ht="12.75">
      <c r="J2806" s="201"/>
      <c r="K2806" s="201"/>
      <c r="N2806" s="201"/>
    </row>
    <row r="2807" spans="10:14" ht="12.75">
      <c r="J2807" s="201"/>
      <c r="K2807" s="201"/>
      <c r="N2807" s="201"/>
    </row>
    <row r="2808" spans="10:14" ht="12.75">
      <c r="J2808" s="201"/>
      <c r="K2808" s="201"/>
      <c r="N2808" s="201"/>
    </row>
    <row r="2809" spans="10:14" ht="12.75">
      <c r="J2809" s="201"/>
      <c r="K2809" s="201"/>
      <c r="N2809" s="201"/>
    </row>
    <row r="2810" spans="10:14" ht="12.75">
      <c r="J2810" s="201"/>
      <c r="K2810" s="201"/>
      <c r="N2810" s="201"/>
    </row>
    <row r="2811" spans="10:14" ht="12.75">
      <c r="J2811" s="201"/>
      <c r="K2811" s="201"/>
      <c r="N2811" s="201"/>
    </row>
    <row r="2812" spans="10:14" ht="12.75">
      <c r="J2812" s="201"/>
      <c r="K2812" s="201"/>
      <c r="N2812" s="201"/>
    </row>
    <row r="2813" spans="10:14" ht="12.75">
      <c r="J2813" s="201"/>
      <c r="K2813" s="201"/>
      <c r="N2813" s="201"/>
    </row>
    <row r="2814" spans="10:14" ht="12.75">
      <c r="J2814" s="201"/>
      <c r="K2814" s="201"/>
      <c r="N2814" s="201"/>
    </row>
    <row r="2815" spans="10:14" ht="12.75">
      <c r="J2815" s="201"/>
      <c r="K2815" s="201"/>
      <c r="N2815" s="201"/>
    </row>
    <row r="2816" spans="10:14" ht="12.75">
      <c r="J2816" s="201"/>
      <c r="K2816" s="201"/>
      <c r="N2816" s="201"/>
    </row>
    <row r="2817" spans="10:14" ht="12.75">
      <c r="J2817" s="201"/>
      <c r="K2817" s="201"/>
      <c r="N2817" s="201"/>
    </row>
    <row r="2818" spans="10:14" ht="12.75">
      <c r="J2818" s="201"/>
      <c r="K2818" s="201"/>
      <c r="N2818" s="201"/>
    </row>
    <row r="2819" spans="10:14" ht="12.75">
      <c r="J2819" s="201"/>
      <c r="K2819" s="201"/>
      <c r="N2819" s="201"/>
    </row>
    <row r="2820" spans="10:14" ht="12.75">
      <c r="J2820" s="201"/>
      <c r="K2820" s="201"/>
      <c r="N2820" s="201"/>
    </row>
    <row r="2821" spans="10:14" ht="12.75">
      <c r="J2821" s="201"/>
      <c r="K2821" s="201"/>
      <c r="N2821" s="201"/>
    </row>
    <row r="2822" spans="10:14" ht="12.75">
      <c r="J2822" s="201"/>
      <c r="K2822" s="201"/>
      <c r="N2822" s="201"/>
    </row>
    <row r="2823" spans="10:14" ht="12.75">
      <c r="J2823" s="201"/>
      <c r="K2823" s="201"/>
      <c r="N2823" s="201"/>
    </row>
    <row r="2824" spans="10:14" ht="12.75">
      <c r="J2824" s="201"/>
      <c r="K2824" s="201"/>
      <c r="N2824" s="201"/>
    </row>
    <row r="2825" spans="10:14" ht="12.75">
      <c r="J2825" s="201"/>
      <c r="K2825" s="201"/>
      <c r="N2825" s="201"/>
    </row>
    <row r="2826" spans="10:14" ht="12.75">
      <c r="J2826" s="201"/>
      <c r="K2826" s="201"/>
      <c r="N2826" s="201"/>
    </row>
    <row r="2827" spans="10:14" ht="12.75">
      <c r="J2827" s="201"/>
      <c r="K2827" s="201"/>
      <c r="N2827" s="201"/>
    </row>
    <row r="2828" spans="10:14" ht="12.75">
      <c r="J2828" s="201"/>
      <c r="K2828" s="201"/>
      <c r="N2828" s="201"/>
    </row>
    <row r="2829" spans="10:14" ht="12.75">
      <c r="J2829" s="201"/>
      <c r="K2829" s="201"/>
      <c r="N2829" s="201"/>
    </row>
    <row r="2830" spans="10:14" ht="12.75">
      <c r="J2830" s="201"/>
      <c r="K2830" s="201"/>
      <c r="N2830" s="201"/>
    </row>
    <row r="2831" spans="10:14" ht="12.75">
      <c r="J2831" s="201"/>
      <c r="K2831" s="201"/>
      <c r="N2831" s="201"/>
    </row>
    <row r="2832" spans="10:14" ht="12.75">
      <c r="J2832" s="201"/>
      <c r="K2832" s="201"/>
      <c r="N2832" s="201"/>
    </row>
    <row r="2833" spans="10:14" ht="12.75">
      <c r="J2833" s="201"/>
      <c r="K2833" s="201"/>
      <c r="N2833" s="201"/>
    </row>
    <row r="2834" spans="10:14" ht="12.75">
      <c r="J2834" s="201"/>
      <c r="K2834" s="201"/>
      <c r="N2834" s="201"/>
    </row>
    <row r="2835" spans="10:14" ht="12.75">
      <c r="J2835" s="201"/>
      <c r="K2835" s="201"/>
      <c r="N2835" s="201"/>
    </row>
    <row r="2836" spans="10:14" ht="12.75">
      <c r="J2836" s="201"/>
      <c r="K2836" s="201"/>
      <c r="N2836" s="201"/>
    </row>
    <row r="2837" spans="10:14" ht="12.75">
      <c r="J2837" s="201"/>
      <c r="K2837" s="201"/>
      <c r="N2837" s="201"/>
    </row>
    <row r="2838" spans="10:14" ht="12.75">
      <c r="J2838" s="201"/>
      <c r="K2838" s="201"/>
      <c r="N2838" s="201"/>
    </row>
    <row r="2839" spans="10:14" ht="12.75">
      <c r="J2839" s="201"/>
      <c r="K2839" s="201"/>
      <c r="N2839" s="201"/>
    </row>
    <row r="2840" spans="10:14" ht="12.75">
      <c r="J2840" s="201"/>
      <c r="K2840" s="201"/>
      <c r="N2840" s="201"/>
    </row>
    <row r="2841" spans="10:14" ht="12.75">
      <c r="J2841" s="201"/>
      <c r="K2841" s="201"/>
      <c r="N2841" s="201"/>
    </row>
    <row r="2842" spans="10:14" ht="12.75">
      <c r="J2842" s="201"/>
      <c r="K2842" s="201"/>
      <c r="N2842" s="201"/>
    </row>
    <row r="2843" spans="10:14" ht="12.75">
      <c r="J2843" s="201"/>
      <c r="K2843" s="201"/>
      <c r="N2843" s="201"/>
    </row>
    <row r="2844" spans="10:14" ht="12.75">
      <c r="J2844" s="201"/>
      <c r="K2844" s="201"/>
      <c r="N2844" s="201"/>
    </row>
    <row r="2845" spans="10:14" ht="12.75">
      <c r="J2845" s="201"/>
      <c r="K2845" s="201"/>
      <c r="N2845" s="201"/>
    </row>
    <row r="2846" spans="10:14" ht="12.75">
      <c r="J2846" s="201"/>
      <c r="K2846" s="201"/>
      <c r="N2846" s="201"/>
    </row>
    <row r="2847" spans="10:14" ht="12.75">
      <c r="J2847" s="201"/>
      <c r="K2847" s="201"/>
      <c r="N2847" s="201"/>
    </row>
    <row r="2848" spans="10:14" ht="12.75">
      <c r="J2848" s="201"/>
      <c r="K2848" s="201"/>
      <c r="N2848" s="201"/>
    </row>
    <row r="2849" spans="10:14" ht="12.75">
      <c r="J2849" s="201"/>
      <c r="K2849" s="201"/>
      <c r="N2849" s="201"/>
    </row>
    <row r="2850" spans="10:14" ht="12.75">
      <c r="J2850" s="201"/>
      <c r="K2850" s="201"/>
      <c r="N2850" s="201"/>
    </row>
    <row r="2851" spans="10:14" ht="12.75">
      <c r="J2851" s="201"/>
      <c r="K2851" s="201"/>
      <c r="N2851" s="201"/>
    </row>
    <row r="2852" spans="10:14" ht="12.75">
      <c r="J2852" s="201"/>
      <c r="K2852" s="201"/>
      <c r="N2852" s="201"/>
    </row>
    <row r="2853" spans="10:14" ht="12.75">
      <c r="J2853" s="201"/>
      <c r="K2853" s="201"/>
      <c r="N2853" s="201"/>
    </row>
    <row r="2854" spans="10:14" ht="12.75">
      <c r="J2854" s="201"/>
      <c r="K2854" s="201"/>
      <c r="N2854" s="201"/>
    </row>
    <row r="2855" spans="10:14" ht="12.75">
      <c r="J2855" s="201"/>
      <c r="K2855" s="201"/>
      <c r="N2855" s="201"/>
    </row>
    <row r="2856" spans="10:14" ht="12.75">
      <c r="J2856" s="201"/>
      <c r="K2856" s="201"/>
      <c r="N2856" s="201"/>
    </row>
    <row r="2857" spans="10:14" ht="12.75">
      <c r="J2857" s="201"/>
      <c r="K2857" s="201"/>
      <c r="N2857" s="201"/>
    </row>
    <row r="2858" spans="10:14" ht="12.75">
      <c r="J2858" s="201"/>
      <c r="K2858" s="201"/>
      <c r="N2858" s="201"/>
    </row>
    <row r="2859" spans="10:14" ht="12.75">
      <c r="J2859" s="201"/>
      <c r="K2859" s="201"/>
      <c r="N2859" s="201"/>
    </row>
    <row r="2860" spans="10:14" ht="12.75">
      <c r="J2860" s="201"/>
      <c r="K2860" s="201"/>
      <c r="N2860" s="201"/>
    </row>
    <row r="2861" spans="10:14" ht="12.75">
      <c r="J2861" s="201"/>
      <c r="K2861" s="201"/>
      <c r="N2861" s="201"/>
    </row>
    <row r="2862" spans="10:14" ht="12.75">
      <c r="J2862" s="201"/>
      <c r="K2862" s="201"/>
      <c r="N2862" s="201"/>
    </row>
    <row r="2863" spans="10:14" ht="12.75">
      <c r="J2863" s="201"/>
      <c r="K2863" s="201"/>
      <c r="N2863" s="201"/>
    </row>
    <row r="2864" spans="10:14" ht="12.75">
      <c r="J2864" s="201"/>
      <c r="K2864" s="201"/>
      <c r="N2864" s="201"/>
    </row>
    <row r="2865" spans="10:14" ht="12.75">
      <c r="J2865" s="201"/>
      <c r="K2865" s="201"/>
      <c r="N2865" s="201"/>
    </row>
    <row r="2866" spans="10:14" ht="12.75">
      <c r="J2866" s="201"/>
      <c r="K2866" s="201"/>
      <c r="N2866" s="201"/>
    </row>
    <row r="2867" spans="10:14" ht="12.75">
      <c r="J2867" s="201"/>
      <c r="K2867" s="201"/>
      <c r="N2867" s="201"/>
    </row>
    <row r="2868" spans="10:14" ht="12.75">
      <c r="J2868" s="201"/>
      <c r="K2868" s="201"/>
      <c r="N2868" s="201"/>
    </row>
    <row r="2869" spans="10:14" ht="12.75">
      <c r="J2869" s="201"/>
      <c r="K2869" s="201"/>
      <c r="N2869" s="201"/>
    </row>
    <row r="2870" spans="10:14" ht="12.75">
      <c r="J2870" s="201"/>
      <c r="K2870" s="201"/>
      <c r="N2870" s="201"/>
    </row>
    <row r="2871" spans="10:14" ht="12.75">
      <c r="J2871" s="201"/>
      <c r="K2871" s="201"/>
      <c r="N2871" s="201"/>
    </row>
    <row r="2872" spans="10:14" ht="12.75">
      <c r="J2872" s="201"/>
      <c r="K2872" s="201"/>
      <c r="N2872" s="201"/>
    </row>
    <row r="2873" spans="10:14" ht="12.75">
      <c r="J2873" s="201"/>
      <c r="K2873" s="201"/>
      <c r="N2873" s="201"/>
    </row>
    <row r="2874" spans="10:14" ht="12.75">
      <c r="J2874" s="201"/>
      <c r="K2874" s="201"/>
      <c r="N2874" s="201"/>
    </row>
    <row r="2875" spans="10:14" ht="12.75">
      <c r="J2875" s="201"/>
      <c r="K2875" s="201"/>
      <c r="N2875" s="201"/>
    </row>
    <row r="2876" spans="10:14" ht="12.75">
      <c r="J2876" s="201"/>
      <c r="K2876" s="201"/>
      <c r="N2876" s="201"/>
    </row>
    <row r="2877" spans="10:14" ht="12.75">
      <c r="J2877" s="201"/>
      <c r="K2877" s="201"/>
      <c r="N2877" s="201"/>
    </row>
    <row r="2878" spans="10:14" ht="12.75">
      <c r="J2878" s="201"/>
      <c r="K2878" s="201"/>
      <c r="N2878" s="201"/>
    </row>
    <row r="2879" spans="10:14" ht="12.75">
      <c r="J2879" s="201"/>
      <c r="K2879" s="201"/>
      <c r="N2879" s="201"/>
    </row>
    <row r="2880" spans="10:14" ht="12.75">
      <c r="J2880" s="201"/>
      <c r="K2880" s="201"/>
      <c r="N2880" s="201"/>
    </row>
    <row r="2881" spans="10:14" ht="12.75">
      <c r="J2881" s="201"/>
      <c r="K2881" s="201"/>
      <c r="N2881" s="201"/>
    </row>
    <row r="2882" spans="10:14" ht="12.75">
      <c r="J2882" s="201"/>
      <c r="K2882" s="201"/>
      <c r="N2882" s="201"/>
    </row>
    <row r="2883" spans="10:14" ht="12.75">
      <c r="J2883" s="201"/>
      <c r="K2883" s="201"/>
      <c r="N2883" s="201"/>
    </row>
    <row r="2884" spans="10:14" ht="12.75">
      <c r="J2884" s="201"/>
      <c r="K2884" s="201"/>
      <c r="N2884" s="201"/>
    </row>
    <row r="2885" spans="10:14" ht="12.75">
      <c r="J2885" s="201"/>
      <c r="K2885" s="201"/>
      <c r="N2885" s="201"/>
    </row>
    <row r="2886" spans="10:14" ht="12.75">
      <c r="J2886" s="201"/>
      <c r="K2886" s="201"/>
      <c r="N2886" s="201"/>
    </row>
    <row r="2887" spans="10:14" ht="12.75">
      <c r="J2887" s="201"/>
      <c r="K2887" s="201"/>
      <c r="N2887" s="201"/>
    </row>
    <row r="2888" spans="10:14" ht="12.75">
      <c r="J2888" s="201"/>
      <c r="K2888" s="201"/>
      <c r="N2888" s="201"/>
    </row>
    <row r="2889" spans="10:14" ht="12.75">
      <c r="J2889" s="201"/>
      <c r="K2889" s="201"/>
      <c r="N2889" s="201"/>
    </row>
    <row r="2890" spans="10:14" ht="12.75">
      <c r="J2890" s="201"/>
      <c r="K2890" s="201"/>
      <c r="N2890" s="201"/>
    </row>
    <row r="2891" spans="10:14" ht="12.75">
      <c r="J2891" s="201"/>
      <c r="K2891" s="201"/>
      <c r="N2891" s="201"/>
    </row>
    <row r="2892" spans="10:14" ht="12.75">
      <c r="J2892" s="201"/>
      <c r="K2892" s="201"/>
      <c r="N2892" s="201"/>
    </row>
    <row r="2893" spans="10:14" ht="12.75">
      <c r="J2893" s="201"/>
      <c r="K2893" s="201"/>
      <c r="N2893" s="201"/>
    </row>
    <row r="2894" spans="10:14" ht="12.75">
      <c r="J2894" s="201"/>
      <c r="K2894" s="201"/>
      <c r="N2894" s="201"/>
    </row>
    <row r="2895" spans="10:14" ht="12.75">
      <c r="J2895" s="201"/>
      <c r="K2895" s="201"/>
      <c r="N2895" s="201"/>
    </row>
    <row r="2896" spans="10:14" ht="12.75">
      <c r="J2896" s="201"/>
      <c r="K2896" s="201"/>
      <c r="N2896" s="201"/>
    </row>
    <row r="2897" spans="10:14" ht="12.75">
      <c r="J2897" s="201"/>
      <c r="K2897" s="201"/>
      <c r="N2897" s="201"/>
    </row>
    <row r="2898" spans="10:14" ht="12.75">
      <c r="J2898" s="201"/>
      <c r="K2898" s="201"/>
      <c r="N2898" s="201"/>
    </row>
    <row r="2899" spans="10:14" ht="12.75">
      <c r="J2899" s="201"/>
      <c r="K2899" s="201"/>
      <c r="N2899" s="201"/>
    </row>
    <row r="2900" spans="10:14" ht="12.75">
      <c r="J2900" s="201"/>
      <c r="K2900" s="201"/>
      <c r="N2900" s="201"/>
    </row>
    <row r="2901" spans="10:14" ht="12.75">
      <c r="J2901" s="201"/>
      <c r="K2901" s="201"/>
      <c r="N2901" s="201"/>
    </row>
    <row r="2902" spans="10:14" ht="12.75">
      <c r="J2902" s="201"/>
      <c r="K2902" s="201"/>
      <c r="N2902" s="201"/>
    </row>
    <row r="2903" spans="10:14" ht="12.75">
      <c r="J2903" s="201"/>
      <c r="K2903" s="201"/>
      <c r="N2903" s="201"/>
    </row>
    <row r="2904" spans="10:14" ht="12.75">
      <c r="J2904" s="201"/>
      <c r="K2904" s="201"/>
      <c r="N2904" s="201"/>
    </row>
    <row r="2905" spans="10:14" ht="12.75">
      <c r="J2905" s="201"/>
      <c r="K2905" s="201"/>
      <c r="N2905" s="201"/>
    </row>
    <row r="2906" spans="10:14" ht="12.75">
      <c r="J2906" s="201"/>
      <c r="K2906" s="201"/>
      <c r="N2906" s="201"/>
    </row>
    <row r="2907" spans="10:14" ht="12.75">
      <c r="J2907" s="201"/>
      <c r="K2907" s="201"/>
      <c r="N2907" s="201"/>
    </row>
    <row r="2908" spans="10:14" ht="12.75">
      <c r="J2908" s="201"/>
      <c r="K2908" s="201"/>
      <c r="N2908" s="201"/>
    </row>
    <row r="2909" spans="10:14" ht="12.75">
      <c r="J2909" s="201"/>
      <c r="K2909" s="201"/>
      <c r="N2909" s="201"/>
    </row>
    <row r="2910" spans="10:14" ht="12.75">
      <c r="J2910" s="201"/>
      <c r="K2910" s="201"/>
      <c r="N2910" s="201"/>
    </row>
    <row r="2911" spans="10:14" ht="12.75">
      <c r="J2911" s="201"/>
      <c r="K2911" s="201"/>
      <c r="N2911" s="201"/>
    </row>
    <row r="2912" spans="10:14" ht="12.75">
      <c r="J2912" s="201"/>
      <c r="K2912" s="201"/>
      <c r="N2912" s="201"/>
    </row>
    <row r="2913" spans="10:14" ht="12.75">
      <c r="J2913" s="201"/>
      <c r="K2913" s="201"/>
      <c r="N2913" s="201"/>
    </row>
    <row r="2914" spans="10:14" ht="12.75">
      <c r="J2914" s="201"/>
      <c r="K2914" s="201"/>
      <c r="N2914" s="201"/>
    </row>
    <row r="2915" spans="10:14" ht="12.75">
      <c r="J2915" s="201"/>
      <c r="K2915" s="201"/>
      <c r="N2915" s="201"/>
    </row>
    <row r="2916" spans="10:14" ht="12.75">
      <c r="J2916" s="201"/>
      <c r="K2916" s="201"/>
      <c r="N2916" s="201"/>
    </row>
    <row r="2917" spans="10:14" ht="12.75">
      <c r="J2917" s="201"/>
      <c r="K2917" s="201"/>
      <c r="N2917" s="201"/>
    </row>
    <row r="2918" spans="10:14" ht="12.75">
      <c r="J2918" s="201"/>
      <c r="K2918" s="201"/>
      <c r="N2918" s="201"/>
    </row>
    <row r="2919" spans="10:14" ht="12.75">
      <c r="J2919" s="201"/>
      <c r="K2919" s="201"/>
      <c r="N2919" s="201"/>
    </row>
    <row r="2920" spans="10:14" ht="12.75">
      <c r="J2920" s="201"/>
      <c r="K2920" s="201"/>
      <c r="N2920" s="201"/>
    </row>
    <row r="2921" spans="10:14" ht="12.75">
      <c r="J2921" s="201"/>
      <c r="K2921" s="201"/>
      <c r="N2921" s="201"/>
    </row>
    <row r="2922" spans="10:14" ht="12.75">
      <c r="J2922" s="201"/>
      <c r="K2922" s="201"/>
      <c r="N2922" s="201"/>
    </row>
    <row r="2923" spans="10:14" ht="12.75">
      <c r="J2923" s="201"/>
      <c r="K2923" s="201"/>
      <c r="N2923" s="201"/>
    </row>
    <row r="2924" spans="10:14" ht="12.75">
      <c r="J2924" s="201"/>
      <c r="K2924" s="201"/>
      <c r="N2924" s="201"/>
    </row>
    <row r="2925" spans="10:14" ht="12.75">
      <c r="J2925" s="201"/>
      <c r="K2925" s="201"/>
      <c r="N2925" s="201"/>
    </row>
    <row r="2926" spans="10:14" ht="12.75">
      <c r="J2926" s="201"/>
      <c r="K2926" s="201"/>
      <c r="N2926" s="201"/>
    </row>
    <row r="2927" spans="10:14" ht="12.75">
      <c r="J2927" s="201"/>
      <c r="K2927" s="201"/>
      <c r="N2927" s="201"/>
    </row>
    <row r="2928" spans="10:14" ht="12.75">
      <c r="J2928" s="201"/>
      <c r="K2928" s="201"/>
      <c r="N2928" s="201"/>
    </row>
    <row r="2929" spans="10:14" ht="12.75">
      <c r="J2929" s="201"/>
      <c r="K2929" s="201"/>
      <c r="N2929" s="201"/>
    </row>
    <row r="2930" spans="10:14" ht="12.75">
      <c r="J2930" s="201"/>
      <c r="K2930" s="201"/>
      <c r="N2930" s="201"/>
    </row>
    <row r="2931" spans="10:14" ht="12.75">
      <c r="J2931" s="201"/>
      <c r="K2931" s="201"/>
      <c r="N2931" s="201"/>
    </row>
    <row r="2932" spans="10:14" ht="12.75">
      <c r="J2932" s="201"/>
      <c r="K2932" s="201"/>
      <c r="N2932" s="201"/>
    </row>
    <row r="2933" spans="10:14" ht="12.75">
      <c r="J2933" s="201"/>
      <c r="K2933" s="201"/>
      <c r="N2933" s="201"/>
    </row>
    <row r="2934" spans="10:14" ht="12.75">
      <c r="J2934" s="201"/>
      <c r="K2934" s="201"/>
      <c r="N2934" s="201"/>
    </row>
    <row r="2935" spans="10:14" ht="12.75">
      <c r="J2935" s="201"/>
      <c r="K2935" s="201"/>
      <c r="N2935" s="201"/>
    </row>
    <row r="2936" spans="10:14" ht="12.75">
      <c r="J2936" s="201"/>
      <c r="K2936" s="201"/>
      <c r="N2936" s="201"/>
    </row>
    <row r="2937" spans="10:14" ht="12.75">
      <c r="J2937" s="201"/>
      <c r="K2937" s="201"/>
      <c r="N2937" s="201"/>
    </row>
    <row r="2938" spans="10:14" ht="12.75">
      <c r="J2938" s="201"/>
      <c r="K2938" s="201"/>
      <c r="N2938" s="201"/>
    </row>
    <row r="2939" spans="10:14" ht="12.75">
      <c r="J2939" s="201"/>
      <c r="K2939" s="201"/>
      <c r="N2939" s="201"/>
    </row>
    <row r="2940" spans="10:14" ht="12.75">
      <c r="J2940" s="201"/>
      <c r="K2940" s="201"/>
      <c r="N2940" s="201"/>
    </row>
    <row r="2941" spans="10:14" ht="12.75">
      <c r="J2941" s="201"/>
      <c r="K2941" s="201"/>
      <c r="N2941" s="201"/>
    </row>
    <row r="2942" spans="10:14" ht="12.75">
      <c r="J2942" s="201"/>
      <c r="K2942" s="201"/>
      <c r="N2942" s="201"/>
    </row>
    <row r="2943" spans="10:14" ht="12.75">
      <c r="J2943" s="201"/>
      <c r="K2943" s="201"/>
      <c r="N2943" s="201"/>
    </row>
    <row r="2944" spans="10:14" ht="12.75">
      <c r="J2944" s="201"/>
      <c r="K2944" s="201"/>
      <c r="N2944" s="201"/>
    </row>
    <row r="2945" spans="10:14" ht="12.75">
      <c r="J2945" s="201"/>
      <c r="K2945" s="201"/>
      <c r="N2945" s="201"/>
    </row>
    <row r="2946" spans="10:14" ht="12.75">
      <c r="J2946" s="201"/>
      <c r="K2946" s="201"/>
      <c r="N2946" s="201"/>
    </row>
    <row r="2947" spans="10:14" ht="12.75">
      <c r="J2947" s="201"/>
      <c r="K2947" s="201"/>
      <c r="N2947" s="201"/>
    </row>
    <row r="2948" spans="10:14" ht="12.75">
      <c r="J2948" s="201"/>
      <c r="K2948" s="201"/>
      <c r="N2948" s="201"/>
    </row>
    <row r="2949" spans="10:14" ht="12.75">
      <c r="J2949" s="201"/>
      <c r="K2949" s="201"/>
      <c r="N2949" s="201"/>
    </row>
    <row r="2950" spans="10:14" ht="12.75">
      <c r="J2950" s="201"/>
      <c r="K2950" s="201"/>
      <c r="N2950" s="201"/>
    </row>
    <row r="2951" spans="10:14" ht="12.75">
      <c r="J2951" s="201"/>
      <c r="K2951" s="201"/>
      <c r="N2951" s="201"/>
    </row>
    <row r="2952" spans="10:14" ht="12.75">
      <c r="J2952" s="201"/>
      <c r="K2952" s="201"/>
      <c r="N2952" s="201"/>
    </row>
    <row r="2953" spans="10:14" ht="12.75">
      <c r="J2953" s="201"/>
      <c r="K2953" s="201"/>
      <c r="N2953" s="201"/>
    </row>
    <row r="2954" spans="10:14" ht="12.75">
      <c r="J2954" s="201"/>
      <c r="K2954" s="201"/>
      <c r="N2954" s="201"/>
    </row>
    <row r="2955" spans="10:14" ht="12.75">
      <c r="J2955" s="201"/>
      <c r="K2955" s="201"/>
      <c r="N2955" s="201"/>
    </row>
    <row r="2956" spans="10:14" ht="12.75">
      <c r="J2956" s="201"/>
      <c r="K2956" s="201"/>
      <c r="N2956" s="201"/>
    </row>
    <row r="2957" spans="10:14" ht="12.75">
      <c r="J2957" s="201"/>
      <c r="K2957" s="201"/>
      <c r="N2957" s="201"/>
    </row>
    <row r="2958" spans="10:14" ht="12.75">
      <c r="J2958" s="201"/>
      <c r="K2958" s="201"/>
      <c r="N2958" s="201"/>
    </row>
    <row r="2959" spans="10:14" ht="12.75">
      <c r="J2959" s="201"/>
      <c r="K2959" s="201"/>
      <c r="N2959" s="201"/>
    </row>
    <row r="2960" spans="10:14" ht="12.75">
      <c r="J2960" s="201"/>
      <c r="K2960" s="201"/>
      <c r="N2960" s="201"/>
    </row>
    <row r="2961" spans="10:14" ht="12.75">
      <c r="J2961" s="201"/>
      <c r="K2961" s="201"/>
      <c r="N2961" s="201"/>
    </row>
  </sheetData>
  <printOptions horizontalCentered="1"/>
  <pageMargins left="0" right="0" top="0.3937007874015748" bottom="0" header="0.11811023622047245" footer="0"/>
  <pageSetup horizontalDpi="600" verticalDpi="600" orientation="portrait" paperSize="9" r:id="rId1"/>
  <headerFooter alignWithMargins="0">
    <oddHeader>&amp;C&amp;"Arial CE,Tučné"NÁVRH ROZPOČTU 2006</oddHeader>
  </headerFooter>
  <rowBreaks count="1" manualBreakCount="1">
    <brk id="955" max="255" man="1"/>
  </rowBreaks>
  <ignoredErrors>
    <ignoredError sqref="L433:M433 N433 L347:N347 I646:J646 L234:M234" formulaRange="1"/>
    <ignoredError sqref="L969 M12" formula="1"/>
    <ignoredError sqref="A959:B95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selection activeCell="N11" sqref="N11:N90"/>
    </sheetView>
  </sheetViews>
  <sheetFormatPr defaultColWidth="9.00390625" defaultRowHeight="12.75"/>
  <cols>
    <col min="1" max="1" width="4.625" style="0" bestFit="1" customWidth="1"/>
    <col min="2" max="3" width="5.00390625" style="0" bestFit="1" customWidth="1"/>
    <col min="4" max="4" width="5.25390625" style="0" bestFit="1" customWidth="1"/>
    <col min="5" max="5" width="33.875" style="0" customWidth="1"/>
    <col min="6" max="6" width="10.75390625" style="0" hidden="1" customWidth="1"/>
    <col min="7" max="7" width="11.125" style="0" hidden="1" customWidth="1"/>
    <col min="8" max="8" width="8.00390625" style="0" bestFit="1" customWidth="1"/>
    <col min="9" max="9" width="12.375" style="0" hidden="1" customWidth="1"/>
    <col min="10" max="10" width="7.875" style="0" bestFit="1" customWidth="1"/>
    <col min="11" max="11" width="6.625" style="0" customWidth="1"/>
    <col min="12" max="12" width="8.125" style="0" bestFit="1" customWidth="1"/>
    <col min="13" max="13" width="7.875" style="0" bestFit="1" customWidth="1"/>
    <col min="14" max="14" width="6.625" style="0" customWidth="1"/>
  </cols>
  <sheetData>
    <row r="1" spans="5:14" ht="15.75" thickBot="1">
      <c r="E1" s="186" t="s">
        <v>402</v>
      </c>
      <c r="G1" s="3" t="s">
        <v>378</v>
      </c>
      <c r="H1" s="420" t="s">
        <v>467</v>
      </c>
      <c r="I1" s="403"/>
      <c r="J1" s="404">
        <v>2005</v>
      </c>
      <c r="K1" s="405">
        <v>2006</v>
      </c>
      <c r="L1" s="402" t="s">
        <v>468</v>
      </c>
      <c r="M1" s="404">
        <v>2005</v>
      </c>
      <c r="N1" s="405">
        <v>2006</v>
      </c>
    </row>
    <row r="2" spans="1:14" ht="13.5" thickBot="1">
      <c r="A2" s="195" t="s">
        <v>253</v>
      </c>
      <c r="B2" s="196" t="s">
        <v>464</v>
      </c>
      <c r="C2" s="196" t="s">
        <v>261</v>
      </c>
      <c r="D2" s="196" t="s">
        <v>380</v>
      </c>
      <c r="E2" s="197" t="s">
        <v>141</v>
      </c>
      <c r="F2" s="198"/>
      <c r="G2" s="199"/>
      <c r="H2" s="419" t="s">
        <v>465</v>
      </c>
      <c r="I2" s="200"/>
      <c r="J2" s="304" t="s">
        <v>466</v>
      </c>
      <c r="K2" s="417" t="s">
        <v>727</v>
      </c>
      <c r="L2" s="419" t="s">
        <v>465</v>
      </c>
      <c r="M2" s="419" t="s">
        <v>469</v>
      </c>
      <c r="N2" s="417" t="s">
        <v>727</v>
      </c>
    </row>
    <row r="3" spans="1:12" ht="3" customHeight="1" thickBot="1">
      <c r="A3" s="185"/>
      <c r="B3" s="53"/>
      <c r="C3" s="53"/>
      <c r="D3" s="53"/>
      <c r="E3" s="53"/>
      <c r="G3" s="47"/>
      <c r="H3" s="6"/>
      <c r="I3" s="4"/>
      <c r="L3" s="40"/>
    </row>
    <row r="4" spans="1:14" ht="13.5" thickBot="1">
      <c r="A4" s="7">
        <v>1</v>
      </c>
      <c r="B4" s="7"/>
      <c r="C4" s="7"/>
      <c r="D4" s="7"/>
      <c r="E4" s="16" t="s">
        <v>142</v>
      </c>
      <c r="H4" s="90"/>
      <c r="I4" s="90"/>
      <c r="J4" s="207"/>
      <c r="K4" s="206"/>
      <c r="L4" s="90"/>
      <c r="M4" s="207"/>
      <c r="N4" s="90"/>
    </row>
    <row r="5" spans="1:14" ht="13.5" thickBot="1">
      <c r="A5" s="40"/>
      <c r="B5" s="40"/>
      <c r="C5" s="40"/>
      <c r="D5" s="40"/>
      <c r="E5" s="26" t="s">
        <v>411</v>
      </c>
      <c r="H5" s="90"/>
      <c r="I5" s="90"/>
      <c r="J5" s="207"/>
      <c r="K5" s="206"/>
      <c r="L5" s="90"/>
      <c r="M5" s="207"/>
      <c r="N5" s="206"/>
    </row>
    <row r="6" spans="1:14" ht="12.75">
      <c r="A6" s="148">
        <v>17</v>
      </c>
      <c r="B6" s="116">
        <v>3113</v>
      </c>
      <c r="C6" s="116">
        <v>6171</v>
      </c>
      <c r="D6" s="116"/>
      <c r="E6" s="127" t="s">
        <v>650</v>
      </c>
      <c r="F6" s="2"/>
      <c r="G6" s="86">
        <v>0</v>
      </c>
      <c r="H6" s="189">
        <v>60</v>
      </c>
      <c r="I6" s="189">
        <v>50</v>
      </c>
      <c r="J6" s="215">
        <v>30</v>
      </c>
      <c r="K6" s="423">
        <v>0</v>
      </c>
      <c r="L6" s="90"/>
      <c r="M6" s="207"/>
      <c r="N6" s="206"/>
    </row>
    <row r="7" spans="1:14" ht="13.5" thickBot="1">
      <c r="A7" s="97">
        <v>17</v>
      </c>
      <c r="B7" s="33">
        <v>6123</v>
      </c>
      <c r="C7" s="33">
        <v>6171</v>
      </c>
      <c r="D7" s="33"/>
      <c r="E7" s="89" t="s">
        <v>651</v>
      </c>
      <c r="H7" s="90"/>
      <c r="I7" s="190">
        <v>980</v>
      </c>
      <c r="J7" s="207"/>
      <c r="K7" s="227"/>
      <c r="L7" s="119">
        <v>560</v>
      </c>
      <c r="M7" s="220">
        <v>259.9</v>
      </c>
      <c r="N7" s="424">
        <v>0</v>
      </c>
    </row>
    <row r="8" spans="1:14" ht="13.5" thickBot="1">
      <c r="A8" s="4"/>
      <c r="B8" s="5"/>
      <c r="C8" s="5"/>
      <c r="D8" s="5"/>
      <c r="E8" s="26" t="s">
        <v>146</v>
      </c>
      <c r="F8" s="102"/>
      <c r="G8" s="175">
        <v>0</v>
      </c>
      <c r="H8" s="282">
        <f>SUM(H6)</f>
        <v>60</v>
      </c>
      <c r="I8" s="282">
        <f>SUM(I6)</f>
        <v>50</v>
      </c>
      <c r="J8" s="283">
        <f>SUM(J6)</f>
        <v>30</v>
      </c>
      <c r="K8" s="233">
        <f>SUM(K6)</f>
        <v>0</v>
      </c>
      <c r="L8" s="282">
        <f>SUM(L7)</f>
        <v>560</v>
      </c>
      <c r="M8" s="283">
        <f>SUM(M7)</f>
        <v>259.9</v>
      </c>
      <c r="N8" s="233">
        <f>SUM(N7)</f>
        <v>0</v>
      </c>
    </row>
    <row r="9" spans="1:14" ht="3" customHeight="1" thickBot="1">
      <c r="A9" s="4"/>
      <c r="B9" s="5"/>
      <c r="C9" s="5"/>
      <c r="D9" s="5"/>
      <c r="E9" s="17"/>
      <c r="H9" s="90"/>
      <c r="I9" s="90"/>
      <c r="J9" s="207"/>
      <c r="K9" s="227"/>
      <c r="L9" s="90"/>
      <c r="M9" s="207"/>
      <c r="N9" s="227"/>
    </row>
    <row r="10" spans="1:14" ht="13.5" thickBot="1">
      <c r="A10" s="4"/>
      <c r="B10" s="5"/>
      <c r="C10" s="5"/>
      <c r="D10" s="5"/>
      <c r="E10" s="26" t="s">
        <v>426</v>
      </c>
      <c r="H10" s="90"/>
      <c r="I10" s="90"/>
      <c r="J10" s="207"/>
      <c r="K10" s="227"/>
      <c r="L10" s="90"/>
      <c r="M10" s="207"/>
      <c r="N10" s="227"/>
    </row>
    <row r="11" spans="1:14" ht="12.75">
      <c r="A11" s="97">
        <v>99</v>
      </c>
      <c r="B11" s="33">
        <v>6111</v>
      </c>
      <c r="C11" s="33">
        <v>6171</v>
      </c>
      <c r="D11" s="375"/>
      <c r="E11" s="131" t="s">
        <v>413</v>
      </c>
      <c r="H11" s="90"/>
      <c r="I11" s="189">
        <v>100</v>
      </c>
      <c r="J11" s="207"/>
      <c r="K11" s="227"/>
      <c r="L11" s="189">
        <v>301</v>
      </c>
      <c r="M11" s="215">
        <v>229.4</v>
      </c>
      <c r="N11" s="423">
        <v>100</v>
      </c>
    </row>
    <row r="12" spans="1:14" ht="12.75">
      <c r="A12" s="97">
        <v>99</v>
      </c>
      <c r="B12" s="33">
        <v>6125</v>
      </c>
      <c r="C12" s="33">
        <v>6171</v>
      </c>
      <c r="D12" s="33"/>
      <c r="E12" s="80" t="s">
        <v>412</v>
      </c>
      <c r="H12" s="90"/>
      <c r="I12" s="189">
        <v>300</v>
      </c>
      <c r="J12" s="207"/>
      <c r="K12" s="227"/>
      <c r="L12" s="189">
        <v>461</v>
      </c>
      <c r="M12" s="215">
        <v>332.89</v>
      </c>
      <c r="N12" s="423">
        <v>250</v>
      </c>
    </row>
    <row r="13" spans="1:14" ht="13.5" thickBot="1">
      <c r="A13" s="97">
        <v>355</v>
      </c>
      <c r="B13" s="33">
        <v>6111</v>
      </c>
      <c r="C13" s="33">
        <v>6171</v>
      </c>
      <c r="D13" s="33"/>
      <c r="E13" s="464" t="s">
        <v>889</v>
      </c>
      <c r="H13" s="90"/>
      <c r="I13" s="189">
        <v>0</v>
      </c>
      <c r="J13" s="207"/>
      <c r="K13" s="227"/>
      <c r="L13" s="189">
        <v>742</v>
      </c>
      <c r="M13" s="215">
        <v>741.8</v>
      </c>
      <c r="N13" s="423">
        <v>640</v>
      </c>
    </row>
    <row r="14" spans="1:14" ht="13.5" thickBot="1">
      <c r="A14" s="4"/>
      <c r="B14" s="174"/>
      <c r="C14" s="4"/>
      <c r="D14" s="4"/>
      <c r="E14" s="26" t="s">
        <v>146</v>
      </c>
      <c r="F14" s="102"/>
      <c r="G14" s="175">
        <v>0</v>
      </c>
      <c r="H14" s="90"/>
      <c r="I14" s="284">
        <v>400</v>
      </c>
      <c r="J14" s="207"/>
      <c r="K14" s="227"/>
      <c r="L14" s="233">
        <f>SUM(L11:L13)</f>
        <v>1504</v>
      </c>
      <c r="M14" s="234">
        <f>SUM(M11:M13)</f>
        <v>1304.09</v>
      </c>
      <c r="N14" s="233">
        <f>SUM(N11:N13)</f>
        <v>990</v>
      </c>
    </row>
    <row r="15" spans="1:14" ht="13.5" thickBot="1">
      <c r="A15" s="4"/>
      <c r="B15" s="174"/>
      <c r="C15" s="4"/>
      <c r="D15" s="4"/>
      <c r="E15" s="43" t="s">
        <v>416</v>
      </c>
      <c r="F15" s="44"/>
      <c r="G15" s="173">
        <v>0</v>
      </c>
      <c r="H15" s="285">
        <f>SUM(H8)</f>
        <v>60</v>
      </c>
      <c r="I15" s="285"/>
      <c r="J15" s="286">
        <f>SUM(J8)</f>
        <v>30</v>
      </c>
      <c r="K15" s="250">
        <f>SUM(K8)</f>
        <v>0</v>
      </c>
      <c r="L15" s="223">
        <f>SUM(L14+L8)</f>
        <v>2064</v>
      </c>
      <c r="M15" s="224">
        <f>SUM(M14+M8)</f>
        <v>1563.9899999999998</v>
      </c>
      <c r="N15" s="223">
        <f>SUM(N14+N8)</f>
        <v>990</v>
      </c>
    </row>
    <row r="16" spans="1:14" ht="4.5" customHeight="1" thickBot="1">
      <c r="A16" s="4"/>
      <c r="B16" s="174"/>
      <c r="C16" s="4"/>
      <c r="D16" s="2"/>
      <c r="E16" s="17"/>
      <c r="F16" s="1"/>
      <c r="G16" s="17"/>
      <c r="H16" s="93"/>
      <c r="I16" s="93"/>
      <c r="J16" s="482"/>
      <c r="K16" s="259"/>
      <c r="L16" s="259"/>
      <c r="M16" s="245"/>
      <c r="N16" s="259"/>
    </row>
    <row r="17" spans="1:14" ht="13.5" thickBot="1">
      <c r="A17" s="394">
        <v>2</v>
      </c>
      <c r="B17" s="399"/>
      <c r="C17" s="400"/>
      <c r="D17" s="400"/>
      <c r="E17" s="401" t="s">
        <v>260</v>
      </c>
      <c r="F17" s="1"/>
      <c r="G17" s="17"/>
      <c r="H17" s="93"/>
      <c r="I17" s="93"/>
      <c r="J17" s="482"/>
      <c r="K17" s="259"/>
      <c r="L17" s="259"/>
      <c r="M17" s="245"/>
      <c r="N17" s="259"/>
    </row>
    <row r="18" spans="1:14" ht="13.5" thickBot="1">
      <c r="A18" s="67">
        <v>173</v>
      </c>
      <c r="B18" s="392">
        <v>6121</v>
      </c>
      <c r="C18" s="67">
        <v>6171</v>
      </c>
      <c r="D18" s="398"/>
      <c r="E18" s="127" t="s">
        <v>856</v>
      </c>
      <c r="F18" s="1"/>
      <c r="G18" s="17"/>
      <c r="H18" s="93"/>
      <c r="I18" s="93"/>
      <c r="J18" s="482"/>
      <c r="K18" s="259"/>
      <c r="L18" s="264">
        <v>90</v>
      </c>
      <c r="M18" s="251">
        <v>0</v>
      </c>
      <c r="N18" s="223">
        <v>0</v>
      </c>
    </row>
    <row r="19" spans="1:14" ht="4.5" customHeight="1" thickBot="1">
      <c r="A19" s="4"/>
      <c r="B19" s="174"/>
      <c r="C19" s="4"/>
      <c r="D19" s="2"/>
      <c r="E19" s="17"/>
      <c r="F19" s="1"/>
      <c r="G19" s="17"/>
      <c r="H19" s="93"/>
      <c r="I19" s="93"/>
      <c r="J19" s="482"/>
      <c r="K19" s="259"/>
      <c r="L19" s="259"/>
      <c r="M19" s="245"/>
      <c r="N19" s="259"/>
    </row>
    <row r="20" spans="1:14" ht="13.5" thickBot="1">
      <c r="A20" s="7">
        <v>5</v>
      </c>
      <c r="B20" s="7"/>
      <c r="C20" s="7"/>
      <c r="D20" s="7"/>
      <c r="E20" s="16" t="s">
        <v>193</v>
      </c>
      <c r="H20" s="90"/>
      <c r="I20" s="90"/>
      <c r="J20" s="207"/>
      <c r="K20" s="227"/>
      <c r="L20" s="90"/>
      <c r="M20" s="207"/>
      <c r="N20" s="227"/>
    </row>
    <row r="21" spans="1:14" ht="12.75">
      <c r="A21" s="94">
        <v>287</v>
      </c>
      <c r="B21" s="69">
        <v>3112</v>
      </c>
      <c r="C21" s="69">
        <v>3612</v>
      </c>
      <c r="D21" s="69"/>
      <c r="E21" s="78" t="s">
        <v>248</v>
      </c>
      <c r="G21" s="141">
        <v>32000</v>
      </c>
      <c r="H21" s="228">
        <v>5200</v>
      </c>
      <c r="I21" s="228">
        <v>4100</v>
      </c>
      <c r="J21" s="221">
        <v>6073.4</v>
      </c>
      <c r="K21" s="422">
        <v>8500</v>
      </c>
      <c r="L21" s="129"/>
      <c r="M21" s="207"/>
      <c r="N21" s="227"/>
    </row>
    <row r="22" spans="1:14" ht="12.75">
      <c r="A22" s="97">
        <v>288</v>
      </c>
      <c r="B22" s="11">
        <v>6121</v>
      </c>
      <c r="C22" s="11">
        <v>3412</v>
      </c>
      <c r="D22" s="11"/>
      <c r="E22" s="77" t="s">
        <v>249</v>
      </c>
      <c r="G22" s="1"/>
      <c r="H22" s="129"/>
      <c r="I22" s="117">
        <v>310</v>
      </c>
      <c r="J22" s="207"/>
      <c r="K22" s="427"/>
      <c r="L22" s="117">
        <v>310</v>
      </c>
      <c r="M22" s="221">
        <v>310</v>
      </c>
      <c r="N22" s="422">
        <v>310</v>
      </c>
    </row>
    <row r="23" spans="1:14" ht="12.75">
      <c r="A23" s="97">
        <v>289</v>
      </c>
      <c r="B23" s="11">
        <v>3111</v>
      </c>
      <c r="C23" s="11">
        <v>3639</v>
      </c>
      <c r="D23" s="11"/>
      <c r="E23" s="77" t="s">
        <v>471</v>
      </c>
      <c r="G23" s="141">
        <v>2700</v>
      </c>
      <c r="H23" s="228">
        <v>2500</v>
      </c>
      <c r="I23" s="228">
        <v>2500</v>
      </c>
      <c r="J23" s="221">
        <v>822.1</v>
      </c>
      <c r="K23" s="422">
        <v>2000</v>
      </c>
      <c r="L23" s="129"/>
      <c r="M23" s="207"/>
      <c r="N23" s="427"/>
    </row>
    <row r="24" spans="1:14" ht="12.75">
      <c r="A24" s="97">
        <v>290</v>
      </c>
      <c r="B24" s="11">
        <v>6130</v>
      </c>
      <c r="C24" s="11">
        <v>3639</v>
      </c>
      <c r="D24" s="11"/>
      <c r="E24" s="77" t="s">
        <v>504</v>
      </c>
      <c r="G24" s="15"/>
      <c r="H24" s="259"/>
      <c r="I24" s="287"/>
      <c r="J24" s="245"/>
      <c r="K24" s="432"/>
      <c r="L24" s="117">
        <v>60</v>
      </c>
      <c r="M24" s="221">
        <v>14.2</v>
      </c>
      <c r="N24" s="422">
        <v>1900</v>
      </c>
    </row>
    <row r="25" spans="1:14" ht="3.75" customHeight="1">
      <c r="A25" s="97"/>
      <c r="B25" s="11"/>
      <c r="C25" s="11"/>
      <c r="D25" s="11"/>
      <c r="E25" s="77"/>
      <c r="G25" s="15"/>
      <c r="H25" s="259"/>
      <c r="I25" s="287"/>
      <c r="J25" s="245"/>
      <c r="K25" s="432"/>
      <c r="L25" s="117"/>
      <c r="M25" s="221"/>
      <c r="N25" s="422"/>
    </row>
    <row r="26" spans="1:14" ht="12.75">
      <c r="A26" s="97">
        <v>291</v>
      </c>
      <c r="B26" s="11">
        <v>6121</v>
      </c>
      <c r="C26" s="11">
        <v>3311</v>
      </c>
      <c r="D26" s="11"/>
      <c r="E26" s="68" t="s">
        <v>676</v>
      </c>
      <c r="G26" s="1"/>
      <c r="H26" s="497"/>
      <c r="I26" s="287">
        <v>1840</v>
      </c>
      <c r="J26" s="207"/>
      <c r="K26" s="427"/>
      <c r="L26" s="235">
        <v>70</v>
      </c>
      <c r="M26" s="220">
        <v>0</v>
      </c>
      <c r="N26" s="424">
        <v>0</v>
      </c>
    </row>
    <row r="27" spans="1:14" ht="12.75">
      <c r="A27" s="97">
        <v>291</v>
      </c>
      <c r="B27" s="11">
        <v>6121</v>
      </c>
      <c r="C27" s="11">
        <v>3314</v>
      </c>
      <c r="D27" s="11"/>
      <c r="E27" s="189" t="s">
        <v>807</v>
      </c>
      <c r="G27" s="1"/>
      <c r="H27" s="129"/>
      <c r="I27" s="259"/>
      <c r="J27" s="207"/>
      <c r="K27" s="427"/>
      <c r="L27" s="235">
        <v>150</v>
      </c>
      <c r="M27" s="220">
        <v>0</v>
      </c>
      <c r="N27" s="424">
        <v>0</v>
      </c>
    </row>
    <row r="28" spans="1:14" ht="12.75">
      <c r="A28" s="97">
        <v>291</v>
      </c>
      <c r="B28" s="11">
        <v>6121</v>
      </c>
      <c r="C28" s="11">
        <v>3639</v>
      </c>
      <c r="D28" s="11"/>
      <c r="E28" s="68" t="s">
        <v>455</v>
      </c>
      <c r="G28" s="1"/>
      <c r="H28" s="129"/>
      <c r="I28" s="259"/>
      <c r="J28" s="207"/>
      <c r="K28" s="427"/>
      <c r="L28" s="235">
        <v>400</v>
      </c>
      <c r="M28" s="220">
        <v>0</v>
      </c>
      <c r="N28" s="424">
        <v>0</v>
      </c>
    </row>
    <row r="29" spans="1:14" ht="12.75">
      <c r="A29" s="165">
        <v>291</v>
      </c>
      <c r="B29" s="18">
        <v>6121</v>
      </c>
      <c r="C29" s="18">
        <v>3613</v>
      </c>
      <c r="D29" s="18"/>
      <c r="E29" s="255" t="s">
        <v>808</v>
      </c>
      <c r="G29" s="1"/>
      <c r="H29" s="129"/>
      <c r="I29" s="259"/>
      <c r="J29" s="207"/>
      <c r="K29" s="427"/>
      <c r="L29" s="235">
        <v>468</v>
      </c>
      <c r="M29" s="220">
        <v>0</v>
      </c>
      <c r="N29" s="424">
        <v>135</v>
      </c>
    </row>
    <row r="30" spans="1:14" ht="12.75">
      <c r="A30" s="165">
        <v>291</v>
      </c>
      <c r="B30" s="18">
        <v>6121</v>
      </c>
      <c r="C30" s="18">
        <v>3314</v>
      </c>
      <c r="D30" s="18"/>
      <c r="E30" s="255" t="s">
        <v>924</v>
      </c>
      <c r="G30" s="1"/>
      <c r="H30" s="129"/>
      <c r="I30" s="259"/>
      <c r="J30" s="207"/>
      <c r="K30" s="427"/>
      <c r="L30" s="235">
        <v>0</v>
      </c>
      <c r="M30" s="220">
        <v>0</v>
      </c>
      <c r="N30" s="424">
        <v>1200</v>
      </c>
    </row>
    <row r="31" spans="1:14" ht="12.75">
      <c r="A31" s="165">
        <v>291</v>
      </c>
      <c r="B31" s="18">
        <v>6121</v>
      </c>
      <c r="C31" s="18">
        <v>3612</v>
      </c>
      <c r="D31" s="18"/>
      <c r="E31" s="308" t="s">
        <v>675</v>
      </c>
      <c r="G31" s="1"/>
      <c r="H31" s="129"/>
      <c r="I31" s="259"/>
      <c r="J31" s="207"/>
      <c r="K31" s="427"/>
      <c r="L31" s="235">
        <v>100</v>
      </c>
      <c r="M31" s="220">
        <v>45</v>
      </c>
      <c r="N31" s="424">
        <v>0</v>
      </c>
    </row>
    <row r="32" spans="1:14" ht="12.75">
      <c r="A32" s="165">
        <v>291</v>
      </c>
      <c r="B32" s="18">
        <v>5909</v>
      </c>
      <c r="C32" s="18">
        <v>3613</v>
      </c>
      <c r="D32" s="18"/>
      <c r="E32" s="308" t="s">
        <v>935</v>
      </c>
      <c r="G32" s="1"/>
      <c r="H32" s="129"/>
      <c r="I32" s="259"/>
      <c r="J32" s="207"/>
      <c r="K32" s="427"/>
      <c r="L32" s="235">
        <v>0</v>
      </c>
      <c r="M32" s="220">
        <v>85</v>
      </c>
      <c r="N32" s="424">
        <v>0</v>
      </c>
    </row>
    <row r="33" spans="1:14" ht="12.75">
      <c r="A33" s="165">
        <v>291</v>
      </c>
      <c r="B33" s="18">
        <v>6121</v>
      </c>
      <c r="C33" s="18">
        <v>2219</v>
      </c>
      <c r="D33" s="18"/>
      <c r="E33" s="308" t="s">
        <v>890</v>
      </c>
      <c r="G33" s="1"/>
      <c r="H33" s="129"/>
      <c r="I33" s="259"/>
      <c r="J33" s="207"/>
      <c r="K33" s="427"/>
      <c r="L33" s="235">
        <v>1972</v>
      </c>
      <c r="M33" s="220">
        <v>1971.4</v>
      </c>
      <c r="N33" s="424">
        <v>300</v>
      </c>
    </row>
    <row r="34" spans="1:14" ht="12.75">
      <c r="A34" s="165">
        <v>291</v>
      </c>
      <c r="B34" s="18"/>
      <c r="C34" s="18"/>
      <c r="D34" s="18"/>
      <c r="E34" s="89" t="s">
        <v>809</v>
      </c>
      <c r="G34" s="1"/>
      <c r="H34" s="129"/>
      <c r="I34" s="259"/>
      <c r="J34" s="207"/>
      <c r="K34" s="427"/>
      <c r="L34" s="228">
        <f>SUM(L26:L33)</f>
        <v>3160</v>
      </c>
      <c r="M34" s="221">
        <f>SUM(M26:M33)</f>
        <v>2101.4</v>
      </c>
      <c r="N34" s="422">
        <f>SUM(N26:N33)</f>
        <v>1635</v>
      </c>
    </row>
    <row r="35" spans="1:14" ht="3.75" customHeight="1">
      <c r="A35" s="165"/>
      <c r="B35" s="18"/>
      <c r="C35" s="18"/>
      <c r="D35" s="18"/>
      <c r="E35" s="89"/>
      <c r="G35" s="1"/>
      <c r="H35" s="129"/>
      <c r="I35" s="259"/>
      <c r="J35" s="207"/>
      <c r="K35" s="427"/>
      <c r="L35" s="259"/>
      <c r="M35" s="245"/>
      <c r="N35" s="259"/>
    </row>
    <row r="36" spans="1:14" ht="12.75">
      <c r="A36" s="97">
        <v>296</v>
      </c>
      <c r="B36" s="11">
        <v>3111</v>
      </c>
      <c r="C36" s="11">
        <v>3639</v>
      </c>
      <c r="D36" s="11"/>
      <c r="E36" s="77" t="s">
        <v>810</v>
      </c>
      <c r="F36" s="139"/>
      <c r="G36" s="305">
        <v>650</v>
      </c>
      <c r="H36" s="228">
        <v>2600</v>
      </c>
      <c r="I36" s="228">
        <v>2600</v>
      </c>
      <c r="J36" s="221">
        <v>678.2</v>
      </c>
      <c r="K36" s="422">
        <f>159+2600+17000+2000</f>
        <v>21759</v>
      </c>
      <c r="L36" s="129"/>
      <c r="M36" s="207"/>
      <c r="N36" s="227"/>
    </row>
    <row r="37" spans="1:14" ht="3.75" customHeight="1" thickBot="1">
      <c r="A37" s="6"/>
      <c r="B37" s="4"/>
      <c r="C37" s="4"/>
      <c r="D37" s="4"/>
      <c r="E37" s="14"/>
      <c r="G37" s="178"/>
      <c r="H37" s="93"/>
      <c r="I37" s="129"/>
      <c r="J37" s="207"/>
      <c r="K37" s="227"/>
      <c r="L37" s="129"/>
      <c r="M37" s="207"/>
      <c r="N37" s="227"/>
    </row>
    <row r="38" spans="1:14" ht="13.5" thickBot="1">
      <c r="A38" s="5"/>
      <c r="B38" s="4"/>
      <c r="C38" s="4"/>
      <c r="D38" s="4"/>
      <c r="E38" s="43" t="s">
        <v>247</v>
      </c>
      <c r="F38" s="44"/>
      <c r="G38" s="59">
        <f>SUM(G21:G36)</f>
        <v>35350</v>
      </c>
      <c r="H38" s="218">
        <f>SUM(H21:H37)</f>
        <v>10300</v>
      </c>
      <c r="I38" s="218">
        <f>SUM(I21:I37)</f>
        <v>11350</v>
      </c>
      <c r="J38" s="219">
        <f>SUM(J21:J37)</f>
        <v>7573.7</v>
      </c>
      <c r="K38" s="218">
        <f>SUM(K21:K37)</f>
        <v>32259</v>
      </c>
      <c r="L38" s="223">
        <f>SUM(L34+L24+L22)</f>
        <v>3530</v>
      </c>
      <c r="M38" s="224">
        <f>SUM(M34+M24+M22)</f>
        <v>2425.6</v>
      </c>
      <c r="N38" s="223">
        <f>SUM(N34+N24+N22)</f>
        <v>3845</v>
      </c>
    </row>
    <row r="39" spans="1:14" ht="3" customHeight="1" thickBot="1">
      <c r="A39" s="5"/>
      <c r="B39" s="4"/>
      <c r="C39" s="4"/>
      <c r="D39" s="4"/>
      <c r="H39" s="90"/>
      <c r="I39" s="90"/>
      <c r="J39" s="207"/>
      <c r="K39" s="227"/>
      <c r="L39" s="90"/>
      <c r="M39" s="207"/>
      <c r="N39" s="227"/>
    </row>
    <row r="40" spans="1:14" ht="13.5" thickBot="1">
      <c r="A40" s="7">
        <v>6</v>
      </c>
      <c r="B40" s="7"/>
      <c r="C40" s="7"/>
      <c r="D40" s="7"/>
      <c r="E40" s="16" t="s">
        <v>250</v>
      </c>
      <c r="H40" s="90"/>
      <c r="I40" s="90"/>
      <c r="J40" s="207"/>
      <c r="K40" s="227"/>
      <c r="L40" s="90"/>
      <c r="M40" s="207"/>
      <c r="N40" s="227"/>
    </row>
    <row r="41" spans="1:14" ht="13.5" thickBot="1">
      <c r="A41" s="40"/>
      <c r="B41" s="40"/>
      <c r="C41" s="40"/>
      <c r="D41" s="40"/>
      <c r="E41" s="26" t="s">
        <v>425</v>
      </c>
      <c r="H41" s="90"/>
      <c r="I41" s="90"/>
      <c r="J41" s="207"/>
      <c r="K41" s="227"/>
      <c r="L41" s="90"/>
      <c r="M41" s="207"/>
      <c r="N41" s="227"/>
    </row>
    <row r="42" spans="1:14" ht="12.75">
      <c r="A42" s="97">
        <v>317</v>
      </c>
      <c r="B42" s="11">
        <v>6119</v>
      </c>
      <c r="C42" s="11">
        <v>3635</v>
      </c>
      <c r="D42" s="148"/>
      <c r="E42" s="77" t="s">
        <v>739</v>
      </c>
      <c r="H42" s="90"/>
      <c r="I42" s="498"/>
      <c r="J42" s="207"/>
      <c r="K42" s="227"/>
      <c r="L42" s="187">
        <v>0</v>
      </c>
      <c r="M42" s="217">
        <v>0</v>
      </c>
      <c r="N42" s="421">
        <v>400</v>
      </c>
    </row>
    <row r="43" spans="1:14" ht="12.75">
      <c r="A43" s="97">
        <v>318</v>
      </c>
      <c r="B43" s="11">
        <v>6119</v>
      </c>
      <c r="C43" s="11">
        <v>3635</v>
      </c>
      <c r="D43" s="148"/>
      <c r="E43" s="77" t="s">
        <v>737</v>
      </c>
      <c r="H43" s="90"/>
      <c r="I43" s="498"/>
      <c r="J43" s="207"/>
      <c r="K43" s="227"/>
      <c r="L43" s="187">
        <v>0</v>
      </c>
      <c r="M43" s="217">
        <v>0</v>
      </c>
      <c r="N43" s="421">
        <v>120</v>
      </c>
    </row>
    <row r="44" spans="1:14" ht="12.75">
      <c r="A44" s="97">
        <v>319</v>
      </c>
      <c r="B44" s="11">
        <v>6119</v>
      </c>
      <c r="C44" s="11">
        <v>3635</v>
      </c>
      <c r="D44" s="148"/>
      <c r="E44" s="77" t="s">
        <v>736</v>
      </c>
      <c r="H44" s="90"/>
      <c r="I44" s="498"/>
      <c r="J44" s="207"/>
      <c r="K44" s="227"/>
      <c r="L44" s="187">
        <v>0</v>
      </c>
      <c r="M44" s="217">
        <v>0</v>
      </c>
      <c r="N44" s="421">
        <v>400</v>
      </c>
    </row>
    <row r="45" spans="1:14" ht="13.5" thickBot="1">
      <c r="A45" s="97">
        <v>348</v>
      </c>
      <c r="B45" s="11">
        <v>6119</v>
      </c>
      <c r="C45" s="11">
        <v>3635</v>
      </c>
      <c r="D45" s="11"/>
      <c r="E45" s="455" t="s">
        <v>643</v>
      </c>
      <c r="H45" s="90"/>
      <c r="I45" s="288">
        <v>762</v>
      </c>
      <c r="J45" s="207"/>
      <c r="K45" s="227"/>
      <c r="L45" s="187">
        <v>480</v>
      </c>
      <c r="M45" s="217">
        <v>434.46</v>
      </c>
      <c r="N45" s="421">
        <v>0</v>
      </c>
    </row>
    <row r="46" spans="1:14" ht="13.5" thickBot="1">
      <c r="A46" s="479"/>
      <c r="B46" s="480"/>
      <c r="C46" s="480"/>
      <c r="D46" s="480"/>
      <c r="E46" s="481" t="s">
        <v>146</v>
      </c>
      <c r="H46" s="500"/>
      <c r="I46" s="501"/>
      <c r="J46" s="502"/>
      <c r="K46" s="503"/>
      <c r="L46" s="284">
        <f>SUM(L42:L45)</f>
        <v>480</v>
      </c>
      <c r="M46" s="269">
        <f>SUM(M42:M45)</f>
        <v>434.46</v>
      </c>
      <c r="N46" s="233">
        <f>SUM(N42:N45)</f>
        <v>920</v>
      </c>
    </row>
    <row r="47" spans="1:14" ht="3" customHeight="1" thickBot="1">
      <c r="A47" s="34"/>
      <c r="E47" s="4"/>
      <c r="F47" s="4"/>
      <c r="G47" s="128"/>
      <c r="H47" s="289"/>
      <c r="I47" s="289"/>
      <c r="J47" s="207"/>
      <c r="K47" s="227"/>
      <c r="L47" s="290"/>
      <c r="M47" s="209"/>
      <c r="N47" s="91"/>
    </row>
    <row r="48" spans="1:14" ht="13.5" thickBot="1">
      <c r="A48" s="5"/>
      <c r="B48" s="4"/>
      <c r="C48" s="4"/>
      <c r="D48" s="4"/>
      <c r="E48" s="26" t="s">
        <v>424</v>
      </c>
      <c r="H48" s="90"/>
      <c r="I48" s="90"/>
      <c r="J48" s="207"/>
      <c r="K48" s="227"/>
      <c r="L48" s="90"/>
      <c r="M48" s="207"/>
      <c r="N48" s="227"/>
    </row>
    <row r="49" spans="1:14" ht="12.75">
      <c r="A49" s="97">
        <v>321</v>
      </c>
      <c r="B49" s="11">
        <v>6121</v>
      </c>
      <c r="C49" s="11">
        <v>2212</v>
      </c>
      <c r="D49" s="11"/>
      <c r="E49" s="127" t="s">
        <v>864</v>
      </c>
      <c r="H49" s="90"/>
      <c r="I49" s="90"/>
      <c r="J49" s="207"/>
      <c r="K49" s="227"/>
      <c r="L49" s="187">
        <v>683</v>
      </c>
      <c r="M49" s="217">
        <v>681.3</v>
      </c>
      <c r="N49" s="421">
        <v>0</v>
      </c>
    </row>
    <row r="50" spans="1:14" ht="12.75">
      <c r="A50" s="97">
        <v>322</v>
      </c>
      <c r="B50" s="11">
        <v>6121</v>
      </c>
      <c r="C50" s="11">
        <v>2212</v>
      </c>
      <c r="D50" s="11"/>
      <c r="E50" s="71" t="s">
        <v>865</v>
      </c>
      <c r="H50" s="90"/>
      <c r="I50" s="90"/>
      <c r="J50" s="207"/>
      <c r="K50" s="227"/>
      <c r="L50" s="187">
        <v>6</v>
      </c>
      <c r="M50" s="217">
        <v>6</v>
      </c>
      <c r="N50" s="421">
        <v>0</v>
      </c>
    </row>
    <row r="51" spans="1:14" ht="12.75">
      <c r="A51" s="97">
        <v>323</v>
      </c>
      <c r="B51" s="11">
        <v>6121</v>
      </c>
      <c r="C51" s="11">
        <v>2321</v>
      </c>
      <c r="D51" s="11"/>
      <c r="E51" s="71" t="s">
        <v>866</v>
      </c>
      <c r="H51" s="90"/>
      <c r="I51" s="90"/>
      <c r="J51" s="207"/>
      <c r="K51" s="227"/>
      <c r="L51" s="187">
        <v>130</v>
      </c>
      <c r="M51" s="217">
        <v>129.7</v>
      </c>
      <c r="N51" s="421">
        <v>0</v>
      </c>
    </row>
    <row r="52" spans="1:14" ht="12.75">
      <c r="A52" s="94">
        <v>324</v>
      </c>
      <c r="B52" s="67">
        <v>6121</v>
      </c>
      <c r="C52" s="67">
        <v>2219</v>
      </c>
      <c r="D52" s="67"/>
      <c r="E52" s="127" t="s">
        <v>695</v>
      </c>
      <c r="H52" s="90"/>
      <c r="I52" s="90"/>
      <c r="J52" s="207"/>
      <c r="K52" s="447"/>
      <c r="L52" s="187">
        <v>171</v>
      </c>
      <c r="M52" s="217">
        <v>170.4</v>
      </c>
      <c r="N52" s="421">
        <v>0</v>
      </c>
    </row>
    <row r="53" spans="1:14" ht="12.75">
      <c r="A53" s="94">
        <v>356</v>
      </c>
      <c r="B53" s="83">
        <v>6121</v>
      </c>
      <c r="C53" s="83">
        <v>2212</v>
      </c>
      <c r="D53" s="83"/>
      <c r="E53" s="78" t="s">
        <v>257</v>
      </c>
      <c r="H53" s="90"/>
      <c r="I53" s="228">
        <v>6026</v>
      </c>
      <c r="J53" s="207"/>
      <c r="K53" s="447"/>
      <c r="L53" s="228">
        <v>5451</v>
      </c>
      <c r="M53" s="221">
        <v>1663.7</v>
      </c>
      <c r="N53" s="422">
        <f>1784-1250</f>
        <v>534</v>
      </c>
    </row>
    <row r="54" spans="1:14" ht="12.75">
      <c r="A54" s="97">
        <v>356</v>
      </c>
      <c r="B54" s="33">
        <v>6121</v>
      </c>
      <c r="C54" s="33">
        <v>3631</v>
      </c>
      <c r="D54" s="83"/>
      <c r="E54" s="455" t="s">
        <v>938</v>
      </c>
      <c r="H54" s="90"/>
      <c r="I54" s="228"/>
      <c r="J54" s="207"/>
      <c r="K54" s="447"/>
      <c r="L54" s="228">
        <v>445</v>
      </c>
      <c r="M54" s="221">
        <v>171.4</v>
      </c>
      <c r="N54" s="422">
        <v>0</v>
      </c>
    </row>
    <row r="55" spans="1:14" ht="12.75">
      <c r="A55" s="97">
        <v>359</v>
      </c>
      <c r="B55" s="33">
        <v>6121</v>
      </c>
      <c r="C55" s="33">
        <v>1014</v>
      </c>
      <c r="D55" s="83"/>
      <c r="E55" s="78" t="s">
        <v>621</v>
      </c>
      <c r="H55" s="90"/>
      <c r="I55" s="228"/>
      <c r="J55" s="207"/>
      <c r="K55" s="447"/>
      <c r="L55" s="228">
        <v>1515</v>
      </c>
      <c r="M55" s="221">
        <v>1520.6</v>
      </c>
      <c r="N55" s="422">
        <v>0</v>
      </c>
    </row>
    <row r="56" spans="1:14" ht="12.75">
      <c r="A56" s="97">
        <v>362</v>
      </c>
      <c r="B56" s="29">
        <v>6901</v>
      </c>
      <c r="C56" s="29">
        <v>3639</v>
      </c>
      <c r="D56" s="33"/>
      <c r="E56" s="77" t="s">
        <v>843</v>
      </c>
      <c r="H56" s="90"/>
      <c r="I56" s="228">
        <v>1500</v>
      </c>
      <c r="J56" s="207"/>
      <c r="K56" s="447"/>
      <c r="L56" s="228">
        <v>0</v>
      </c>
      <c r="M56" s="221">
        <v>0</v>
      </c>
      <c r="N56" s="422">
        <v>4000</v>
      </c>
    </row>
    <row r="57" spans="1:14" ht="12.75">
      <c r="A57" s="97">
        <v>363</v>
      </c>
      <c r="B57" s="29">
        <v>6901</v>
      </c>
      <c r="C57" s="29">
        <v>3639</v>
      </c>
      <c r="D57" s="33"/>
      <c r="E57" s="117" t="s">
        <v>940</v>
      </c>
      <c r="H57" s="90"/>
      <c r="I57" s="228">
        <v>13155</v>
      </c>
      <c r="J57" s="207"/>
      <c r="K57" s="447"/>
      <c r="L57" s="228">
        <v>109</v>
      </c>
      <c r="M57" s="221">
        <v>0</v>
      </c>
      <c r="N57" s="422">
        <v>2400</v>
      </c>
    </row>
    <row r="58" spans="1:14" ht="12.75">
      <c r="A58" s="97">
        <v>371</v>
      </c>
      <c r="B58" s="33">
        <v>3122</v>
      </c>
      <c r="C58" s="33">
        <v>3612</v>
      </c>
      <c r="D58" s="33"/>
      <c r="E58" s="71" t="s">
        <v>502</v>
      </c>
      <c r="H58" s="228">
        <v>12311</v>
      </c>
      <c r="I58" s="228"/>
      <c r="J58" s="221">
        <v>12311</v>
      </c>
      <c r="K58" s="422">
        <v>0</v>
      </c>
      <c r="L58" s="483"/>
      <c r="M58" s="245"/>
      <c r="N58" s="432"/>
    </row>
    <row r="59" spans="1:14" ht="12.75">
      <c r="A59" s="97">
        <v>371</v>
      </c>
      <c r="B59" s="33">
        <v>6121</v>
      </c>
      <c r="C59" s="33">
        <v>3612</v>
      </c>
      <c r="D59" s="33"/>
      <c r="E59" s="71" t="s">
        <v>503</v>
      </c>
      <c r="H59" s="259"/>
      <c r="I59" s="228"/>
      <c r="J59" s="245"/>
      <c r="K59" s="432"/>
      <c r="L59" s="228">
        <v>9465</v>
      </c>
      <c r="M59" s="221">
        <v>9464.47</v>
      </c>
      <c r="N59" s="422">
        <v>0</v>
      </c>
    </row>
    <row r="60" spans="1:14" ht="12.75">
      <c r="A60" s="165">
        <v>382</v>
      </c>
      <c r="B60" s="35">
        <v>6121</v>
      </c>
      <c r="C60" s="35">
        <v>2212</v>
      </c>
      <c r="D60" s="35"/>
      <c r="E60" s="98" t="s">
        <v>648</v>
      </c>
      <c r="G60" s="19"/>
      <c r="H60" s="291"/>
      <c r="I60" s="118">
        <v>0</v>
      </c>
      <c r="J60" s="207"/>
      <c r="K60" s="447"/>
      <c r="L60" s="228">
        <v>46181</v>
      </c>
      <c r="M60" s="221">
        <v>1097.6</v>
      </c>
      <c r="N60" s="422">
        <f>3474+8485</f>
        <v>11959</v>
      </c>
    </row>
    <row r="61" spans="1:14" ht="12.75">
      <c r="A61" s="165">
        <v>382</v>
      </c>
      <c r="B61" s="154">
        <v>4216</v>
      </c>
      <c r="C61" s="35"/>
      <c r="D61" s="35"/>
      <c r="E61" s="98" t="s">
        <v>649</v>
      </c>
      <c r="G61" s="19"/>
      <c r="H61" s="216">
        <v>28742</v>
      </c>
      <c r="I61" s="117"/>
      <c r="J61" s="217">
        <v>742.4</v>
      </c>
      <c r="K61" s="421">
        <v>8485</v>
      </c>
      <c r="L61" s="292"/>
      <c r="M61" s="293"/>
      <c r="N61" s="444"/>
    </row>
    <row r="62" spans="1:14" ht="12.75">
      <c r="A62" s="165">
        <v>383</v>
      </c>
      <c r="B62" s="35">
        <v>6121</v>
      </c>
      <c r="C62" s="35">
        <v>3722</v>
      </c>
      <c r="D62" s="35"/>
      <c r="E62" s="71" t="s">
        <v>414</v>
      </c>
      <c r="G62" s="9"/>
      <c r="H62" s="91"/>
      <c r="I62" s="254">
        <v>0</v>
      </c>
      <c r="J62" s="207"/>
      <c r="K62" s="227"/>
      <c r="L62" s="216">
        <v>6300</v>
      </c>
      <c r="M62" s="217">
        <v>0</v>
      </c>
      <c r="N62" s="421">
        <v>8500</v>
      </c>
    </row>
    <row r="63" spans="1:14" ht="12.75">
      <c r="A63" s="97">
        <v>384</v>
      </c>
      <c r="B63" s="33">
        <v>6121</v>
      </c>
      <c r="C63" s="33">
        <v>3632</v>
      </c>
      <c r="D63" s="33"/>
      <c r="E63" s="299" t="s">
        <v>415</v>
      </c>
      <c r="F63" s="2"/>
      <c r="G63" s="15"/>
      <c r="H63" s="259"/>
      <c r="I63" s="117">
        <v>0</v>
      </c>
      <c r="J63" s="207"/>
      <c r="K63" s="227"/>
      <c r="L63" s="228">
        <v>400</v>
      </c>
      <c r="M63" s="221">
        <v>0</v>
      </c>
      <c r="N63" s="422">
        <v>0</v>
      </c>
    </row>
    <row r="64" spans="1:14" ht="12.75">
      <c r="A64" s="97">
        <v>385</v>
      </c>
      <c r="B64" s="33">
        <v>4222</v>
      </c>
      <c r="C64" s="33"/>
      <c r="D64" s="33"/>
      <c r="E64" s="191" t="s">
        <v>644</v>
      </c>
      <c r="F64" s="11"/>
      <c r="G64" s="76"/>
      <c r="H64" s="216">
        <v>66</v>
      </c>
      <c r="I64" s="117"/>
      <c r="J64" s="217">
        <v>66</v>
      </c>
      <c r="K64" s="421">
        <v>0</v>
      </c>
      <c r="L64" s="292"/>
      <c r="M64" s="245"/>
      <c r="N64" s="432"/>
    </row>
    <row r="65" spans="1:14" ht="12.75">
      <c r="A65" s="97">
        <v>386</v>
      </c>
      <c r="B65" s="33">
        <v>4222</v>
      </c>
      <c r="C65" s="33"/>
      <c r="D65" s="35"/>
      <c r="E65" s="452" t="s">
        <v>811</v>
      </c>
      <c r="F65" s="18"/>
      <c r="G65" s="88"/>
      <c r="H65" s="216">
        <v>80</v>
      </c>
      <c r="I65" s="117"/>
      <c r="J65" s="217">
        <v>80.4</v>
      </c>
      <c r="K65" s="421">
        <v>0</v>
      </c>
      <c r="L65" s="292"/>
      <c r="M65" s="245"/>
      <c r="N65" s="432"/>
    </row>
    <row r="66" spans="1:14" ht="12.75">
      <c r="A66" s="97">
        <v>390</v>
      </c>
      <c r="B66" s="33">
        <v>6121</v>
      </c>
      <c r="C66" s="33">
        <v>2321</v>
      </c>
      <c r="D66" s="33"/>
      <c r="E66" s="117" t="s">
        <v>622</v>
      </c>
      <c r="H66" s="90"/>
      <c r="I66" s="270">
        <v>13155</v>
      </c>
      <c r="J66" s="207"/>
      <c r="K66" s="447"/>
      <c r="L66" s="228">
        <v>920</v>
      </c>
      <c r="M66" s="221">
        <v>867.6</v>
      </c>
      <c r="N66" s="422">
        <v>0</v>
      </c>
    </row>
    <row r="67" spans="1:14" ht="12.75">
      <c r="A67" s="97">
        <v>390</v>
      </c>
      <c r="B67" s="33">
        <v>6121</v>
      </c>
      <c r="C67" s="33">
        <v>2310</v>
      </c>
      <c r="D67" s="33"/>
      <c r="E67" s="117" t="s">
        <v>623</v>
      </c>
      <c r="H67" s="90"/>
      <c r="I67" s="228">
        <v>4250</v>
      </c>
      <c r="J67" s="207"/>
      <c r="K67" s="447"/>
      <c r="L67" s="228">
        <v>1290</v>
      </c>
      <c r="M67" s="221">
        <v>829.9</v>
      </c>
      <c r="N67" s="422">
        <v>0</v>
      </c>
    </row>
    <row r="68" spans="1:14" ht="12.75">
      <c r="A68" s="97">
        <v>391</v>
      </c>
      <c r="B68" s="33">
        <v>6121</v>
      </c>
      <c r="C68" s="33">
        <v>2321</v>
      </c>
      <c r="D68" s="33"/>
      <c r="E68" s="118" t="s">
        <v>691</v>
      </c>
      <c r="H68" s="90"/>
      <c r="I68" s="292"/>
      <c r="J68" s="207"/>
      <c r="K68" s="447"/>
      <c r="L68" s="228">
        <v>350</v>
      </c>
      <c r="M68" s="221">
        <v>0</v>
      </c>
      <c r="N68" s="422">
        <v>0</v>
      </c>
    </row>
    <row r="69" spans="1:14" ht="12.75">
      <c r="A69" s="97">
        <v>391</v>
      </c>
      <c r="B69" s="33">
        <v>6121</v>
      </c>
      <c r="C69" s="33">
        <v>2310</v>
      </c>
      <c r="D69" s="33"/>
      <c r="E69" s="118" t="s">
        <v>692</v>
      </c>
      <c r="H69" s="90"/>
      <c r="I69" s="292"/>
      <c r="J69" s="207"/>
      <c r="K69" s="447"/>
      <c r="L69" s="228">
        <v>300</v>
      </c>
      <c r="M69" s="221">
        <v>0</v>
      </c>
      <c r="N69" s="422">
        <v>0</v>
      </c>
    </row>
    <row r="70" spans="1:14" ht="12.75">
      <c r="A70" s="97">
        <v>391</v>
      </c>
      <c r="B70" s="33">
        <v>6121</v>
      </c>
      <c r="C70" s="33">
        <v>3639</v>
      </c>
      <c r="D70" s="33"/>
      <c r="E70" s="452" t="s">
        <v>693</v>
      </c>
      <c r="H70" s="90"/>
      <c r="I70" s="292"/>
      <c r="J70" s="207"/>
      <c r="K70" s="447"/>
      <c r="L70" s="228">
        <v>60</v>
      </c>
      <c r="M70" s="221">
        <v>0</v>
      </c>
      <c r="N70" s="422">
        <v>0</v>
      </c>
    </row>
    <row r="71" spans="1:14" ht="12.75">
      <c r="A71" s="97">
        <v>392</v>
      </c>
      <c r="B71" s="33">
        <v>6121</v>
      </c>
      <c r="C71" s="33">
        <v>3744</v>
      </c>
      <c r="D71" s="33"/>
      <c r="E71" s="98" t="s">
        <v>694</v>
      </c>
      <c r="H71" s="90"/>
      <c r="I71" s="292"/>
      <c r="J71" s="207"/>
      <c r="K71" s="447"/>
      <c r="L71" s="228">
        <v>1450</v>
      </c>
      <c r="M71" s="221">
        <v>0</v>
      </c>
      <c r="N71" s="422">
        <v>0</v>
      </c>
    </row>
    <row r="72" spans="1:14" ht="12.75">
      <c r="A72" s="165">
        <v>393</v>
      </c>
      <c r="B72" s="35">
        <v>6121</v>
      </c>
      <c r="C72" s="35">
        <v>2219</v>
      </c>
      <c r="D72" s="35"/>
      <c r="E72" s="98" t="s">
        <v>696</v>
      </c>
      <c r="H72" s="90"/>
      <c r="I72" s="292"/>
      <c r="J72" s="207"/>
      <c r="K72" s="447"/>
      <c r="L72" s="228">
        <v>221</v>
      </c>
      <c r="M72" s="221">
        <v>89.5</v>
      </c>
      <c r="N72" s="422">
        <v>0</v>
      </c>
    </row>
    <row r="73" spans="1:14" ht="12.75">
      <c r="A73" s="165">
        <v>394</v>
      </c>
      <c r="B73" s="35">
        <v>6121</v>
      </c>
      <c r="C73" s="35">
        <v>2221</v>
      </c>
      <c r="D73" s="35"/>
      <c r="E73" s="98" t="s">
        <v>936</v>
      </c>
      <c r="H73" s="496"/>
      <c r="I73" s="292"/>
      <c r="J73" s="207"/>
      <c r="K73" s="447"/>
      <c r="L73" s="228">
        <v>80</v>
      </c>
      <c r="M73" s="221">
        <v>0</v>
      </c>
      <c r="N73" s="422">
        <v>630</v>
      </c>
    </row>
    <row r="74" spans="1:14" ht="12.75">
      <c r="A74" s="165">
        <v>395</v>
      </c>
      <c r="B74" s="35">
        <v>6121</v>
      </c>
      <c r="C74" s="35">
        <v>3632</v>
      </c>
      <c r="D74" s="35"/>
      <c r="E74" s="98" t="s">
        <v>697</v>
      </c>
      <c r="H74" s="90"/>
      <c r="I74" s="292"/>
      <c r="J74" s="207"/>
      <c r="K74" s="447"/>
      <c r="L74" s="228">
        <v>73</v>
      </c>
      <c r="M74" s="221">
        <v>27.1</v>
      </c>
      <c r="N74" s="422">
        <v>0</v>
      </c>
    </row>
    <row r="75" spans="1:14" ht="12.75">
      <c r="A75" s="165">
        <v>396</v>
      </c>
      <c r="B75" s="35">
        <v>6121</v>
      </c>
      <c r="C75" s="35">
        <v>3412</v>
      </c>
      <c r="D75" s="35"/>
      <c r="E75" s="98" t="s">
        <v>844</v>
      </c>
      <c r="H75" s="213"/>
      <c r="I75" s="259"/>
      <c r="J75" s="209"/>
      <c r="K75" s="429"/>
      <c r="L75" s="228">
        <v>252</v>
      </c>
      <c r="M75" s="221">
        <v>0</v>
      </c>
      <c r="N75" s="422">
        <v>4250</v>
      </c>
    </row>
    <row r="76" spans="1:14" ht="12.75">
      <c r="A76" s="165">
        <v>397</v>
      </c>
      <c r="B76" s="35">
        <v>6121</v>
      </c>
      <c r="C76" s="35">
        <v>2212</v>
      </c>
      <c r="D76" s="35"/>
      <c r="E76" s="98" t="s">
        <v>698</v>
      </c>
      <c r="H76" s="213"/>
      <c r="I76" s="259"/>
      <c r="J76" s="209"/>
      <c r="K76" s="429"/>
      <c r="L76" s="228">
        <v>430</v>
      </c>
      <c r="M76" s="221">
        <v>0</v>
      </c>
      <c r="N76" s="422">
        <v>0</v>
      </c>
    </row>
    <row r="77" spans="1:14" ht="12.75">
      <c r="A77" s="165">
        <v>398</v>
      </c>
      <c r="B77" s="35">
        <v>6121</v>
      </c>
      <c r="C77" s="35">
        <v>3113</v>
      </c>
      <c r="D77" s="35"/>
      <c r="E77" s="98" t="s">
        <v>699</v>
      </c>
      <c r="H77" s="213"/>
      <c r="I77" s="259"/>
      <c r="J77" s="209"/>
      <c r="K77" s="429"/>
      <c r="L77" s="228">
        <v>300</v>
      </c>
      <c r="M77" s="221">
        <v>0</v>
      </c>
      <c r="N77" s="422">
        <v>0</v>
      </c>
    </row>
    <row r="78" spans="1:14" ht="12.75">
      <c r="A78" s="165">
        <v>399</v>
      </c>
      <c r="B78" s="35">
        <v>6121</v>
      </c>
      <c r="C78" s="35">
        <v>3744</v>
      </c>
      <c r="D78" s="35"/>
      <c r="E78" s="98" t="s">
        <v>700</v>
      </c>
      <c r="H78" s="90"/>
      <c r="I78" s="292"/>
      <c r="J78" s="207"/>
      <c r="K78" s="447"/>
      <c r="L78" s="228">
        <v>550</v>
      </c>
      <c r="M78" s="221">
        <v>0</v>
      </c>
      <c r="N78" s="422">
        <v>550</v>
      </c>
    </row>
    <row r="79" spans="1:14" ht="12.75">
      <c r="A79" s="165">
        <v>400</v>
      </c>
      <c r="B79" s="35">
        <v>6121</v>
      </c>
      <c r="C79" s="35">
        <v>2219</v>
      </c>
      <c r="D79" s="35"/>
      <c r="E79" s="98" t="s">
        <v>701</v>
      </c>
      <c r="H79" s="90"/>
      <c r="I79" s="292"/>
      <c r="J79" s="207"/>
      <c r="K79" s="447"/>
      <c r="L79" s="228">
        <v>195</v>
      </c>
      <c r="M79" s="221">
        <v>120.3</v>
      </c>
      <c r="N79" s="422">
        <v>0</v>
      </c>
    </row>
    <row r="80" spans="1:14" ht="12.75">
      <c r="A80" s="165">
        <v>401</v>
      </c>
      <c r="B80" s="35">
        <v>6121</v>
      </c>
      <c r="C80" s="35">
        <v>3311</v>
      </c>
      <c r="D80" s="35"/>
      <c r="E80" s="98" t="s">
        <v>702</v>
      </c>
      <c r="H80" s="90"/>
      <c r="I80" s="292"/>
      <c r="J80" s="207"/>
      <c r="K80" s="447"/>
      <c r="L80" s="228">
        <v>70</v>
      </c>
      <c r="M80" s="221">
        <v>70</v>
      </c>
      <c r="N80" s="422">
        <v>0</v>
      </c>
    </row>
    <row r="81" spans="1:14" ht="12.75">
      <c r="A81" s="97">
        <v>483</v>
      </c>
      <c r="B81" s="33">
        <v>6121</v>
      </c>
      <c r="C81" s="33">
        <v>3111</v>
      </c>
      <c r="D81" s="33"/>
      <c r="E81" s="71" t="s">
        <v>849</v>
      </c>
      <c r="F81" s="302"/>
      <c r="G81" s="56"/>
      <c r="H81" s="213"/>
      <c r="I81" s="259"/>
      <c r="J81" s="209"/>
      <c r="K81" s="91"/>
      <c r="L81" s="228">
        <v>0</v>
      </c>
      <c r="M81" s="221">
        <v>0</v>
      </c>
      <c r="N81" s="422">
        <v>1300</v>
      </c>
    </row>
    <row r="82" spans="1:14" ht="12.75">
      <c r="A82" s="165">
        <v>904</v>
      </c>
      <c r="B82" s="35">
        <v>6121</v>
      </c>
      <c r="C82" s="35">
        <v>3322</v>
      </c>
      <c r="D82" s="35"/>
      <c r="E82" s="98" t="s">
        <v>641</v>
      </c>
      <c r="H82" s="90"/>
      <c r="I82" s="292"/>
      <c r="J82" s="207"/>
      <c r="K82" s="447"/>
      <c r="L82" s="228">
        <v>9000</v>
      </c>
      <c r="M82" s="221">
        <v>2804.3</v>
      </c>
      <c r="N82" s="422">
        <v>7930</v>
      </c>
    </row>
    <row r="83" spans="1:14" ht="12.75">
      <c r="A83" s="165">
        <v>905</v>
      </c>
      <c r="B83" s="35">
        <v>4116</v>
      </c>
      <c r="C83" s="35"/>
      <c r="D83" s="35"/>
      <c r="E83" s="98" t="s">
        <v>705</v>
      </c>
      <c r="H83" s="187">
        <v>552</v>
      </c>
      <c r="I83" s="228"/>
      <c r="J83" s="217">
        <v>552</v>
      </c>
      <c r="K83" s="421">
        <v>0</v>
      </c>
      <c r="L83" s="259"/>
      <c r="M83" s="245"/>
      <c r="N83" s="432"/>
    </row>
    <row r="84" spans="1:15" ht="12.75">
      <c r="A84" s="165">
        <v>905</v>
      </c>
      <c r="B84" s="35">
        <v>6121</v>
      </c>
      <c r="C84" s="35">
        <v>2219</v>
      </c>
      <c r="D84" s="35"/>
      <c r="E84" s="98" t="s">
        <v>706</v>
      </c>
      <c r="H84" s="90"/>
      <c r="I84" s="292"/>
      <c r="J84" s="207"/>
      <c r="K84" s="447"/>
      <c r="L84" s="228">
        <v>1155</v>
      </c>
      <c r="M84" s="221">
        <v>1155.5</v>
      </c>
      <c r="N84" s="422">
        <v>0</v>
      </c>
      <c r="O84" s="4"/>
    </row>
    <row r="85" spans="1:14" ht="12.75">
      <c r="A85" s="165">
        <v>906</v>
      </c>
      <c r="B85" s="35">
        <v>6121</v>
      </c>
      <c r="C85" s="35">
        <v>2212</v>
      </c>
      <c r="D85" s="35"/>
      <c r="E85" s="98" t="s">
        <v>845</v>
      </c>
      <c r="H85" s="213"/>
      <c r="I85" s="259"/>
      <c r="J85" s="209"/>
      <c r="K85" s="429"/>
      <c r="L85" s="228">
        <v>1195</v>
      </c>
      <c r="M85" s="221">
        <v>265.6</v>
      </c>
      <c r="N85" s="422">
        <v>5716</v>
      </c>
    </row>
    <row r="86" spans="1:14" ht="12.75">
      <c r="A86" s="165">
        <v>909</v>
      </c>
      <c r="B86" s="35">
        <v>4211</v>
      </c>
      <c r="C86" s="35"/>
      <c r="D86" s="445">
        <v>98662</v>
      </c>
      <c r="E86" s="452" t="s">
        <v>716</v>
      </c>
      <c r="H86" s="216">
        <v>12100</v>
      </c>
      <c r="I86" s="228"/>
      <c r="J86" s="217">
        <v>3565.2</v>
      </c>
      <c r="K86" s="421">
        <v>0</v>
      </c>
      <c r="L86" s="259"/>
      <c r="M86" s="245"/>
      <c r="N86" s="432"/>
    </row>
    <row r="87" spans="1:14" ht="12.75">
      <c r="A87" s="97">
        <v>909</v>
      </c>
      <c r="B87" s="33">
        <v>6121</v>
      </c>
      <c r="C87" s="33">
        <v>3113</v>
      </c>
      <c r="D87" s="33"/>
      <c r="E87" s="71" t="s">
        <v>717</v>
      </c>
      <c r="F87" s="11"/>
      <c r="G87" s="27"/>
      <c r="H87" s="213"/>
      <c r="I87" s="259"/>
      <c r="J87" s="209"/>
      <c r="K87" s="429"/>
      <c r="L87" s="228">
        <f>14588-1706+450</f>
        <v>13332</v>
      </c>
      <c r="M87" s="266">
        <v>3634.4</v>
      </c>
      <c r="N87" s="435">
        <v>1300</v>
      </c>
    </row>
    <row r="88" spans="1:14" ht="12.75">
      <c r="A88" s="97">
        <v>910</v>
      </c>
      <c r="B88" s="33">
        <v>6121</v>
      </c>
      <c r="C88" s="33">
        <v>2321</v>
      </c>
      <c r="D88" s="33"/>
      <c r="E88" s="117" t="s">
        <v>725</v>
      </c>
      <c r="F88" s="11"/>
      <c r="G88" s="27"/>
      <c r="H88" s="213"/>
      <c r="I88" s="259"/>
      <c r="J88" s="209"/>
      <c r="K88" s="429"/>
      <c r="L88" s="228">
        <v>60</v>
      </c>
      <c r="M88" s="221">
        <v>0</v>
      </c>
      <c r="N88" s="422">
        <v>0</v>
      </c>
    </row>
    <row r="89" spans="1:14" ht="12.75">
      <c r="A89" s="97">
        <v>911</v>
      </c>
      <c r="B89" s="33">
        <v>6121</v>
      </c>
      <c r="C89" s="33">
        <v>2212</v>
      </c>
      <c r="D89" s="33"/>
      <c r="E89" s="71" t="s">
        <v>846</v>
      </c>
      <c r="F89" s="11"/>
      <c r="G89" s="27"/>
      <c r="H89" s="213"/>
      <c r="I89" s="259"/>
      <c r="J89" s="209"/>
      <c r="K89" s="429"/>
      <c r="L89" s="228">
        <v>0</v>
      </c>
      <c r="M89" s="221">
        <v>0</v>
      </c>
      <c r="N89" s="422">
        <v>3650</v>
      </c>
    </row>
    <row r="90" spans="1:14" ht="12.75">
      <c r="A90" s="97">
        <v>912</v>
      </c>
      <c r="B90" s="33">
        <v>6121</v>
      </c>
      <c r="C90" s="33">
        <v>6171</v>
      </c>
      <c r="D90" s="33"/>
      <c r="E90" s="71" t="s">
        <v>891</v>
      </c>
      <c r="F90" s="11"/>
      <c r="G90" s="11"/>
      <c r="H90" s="187">
        <v>0</v>
      </c>
      <c r="I90" s="228"/>
      <c r="J90" s="217">
        <v>0</v>
      </c>
      <c r="K90" s="448">
        <v>0</v>
      </c>
      <c r="L90" s="228">
        <v>0</v>
      </c>
      <c r="M90" s="221">
        <v>0</v>
      </c>
      <c r="N90" s="422">
        <v>1000</v>
      </c>
    </row>
    <row r="91" spans="1:14" ht="3" customHeight="1" thickBot="1">
      <c r="A91" s="6"/>
      <c r="B91" s="5"/>
      <c r="C91" s="5"/>
      <c r="D91" s="5"/>
      <c r="E91" s="17"/>
      <c r="F91" s="302"/>
      <c r="G91" s="56"/>
      <c r="H91" s="213"/>
      <c r="I91" s="259"/>
      <c r="J91" s="209"/>
      <c r="K91" s="91"/>
      <c r="L91" s="870"/>
      <c r="M91" s="871"/>
      <c r="N91" s="872"/>
    </row>
    <row r="92" spans="1:14" ht="13.5" thickBot="1">
      <c r="A92" s="479"/>
      <c r="B92" s="480"/>
      <c r="C92" s="480"/>
      <c r="D92" s="480"/>
      <c r="E92" s="481" t="s">
        <v>146</v>
      </c>
      <c r="H92" s="268">
        <f aca="true" t="shared" si="0" ref="H92:N92">SUM(H49:H91)</f>
        <v>53851</v>
      </c>
      <c r="I92" s="500">
        <f t="shared" si="0"/>
        <v>38086</v>
      </c>
      <c r="J92" s="269">
        <f t="shared" si="0"/>
        <v>17317</v>
      </c>
      <c r="K92" s="268">
        <f t="shared" si="0"/>
        <v>8485</v>
      </c>
      <c r="L92" s="268">
        <f t="shared" si="0"/>
        <v>102139</v>
      </c>
      <c r="M92" s="269">
        <f t="shared" si="0"/>
        <v>24769.37</v>
      </c>
      <c r="N92" s="233">
        <f t="shared" si="0"/>
        <v>53719</v>
      </c>
    </row>
    <row r="93" spans="1:14" ht="3.75" customHeight="1" thickBot="1">
      <c r="A93" s="6"/>
      <c r="B93" s="5"/>
      <c r="C93" s="5"/>
      <c r="D93" s="5"/>
      <c r="E93" s="17"/>
      <c r="F93" s="302"/>
      <c r="G93" s="56"/>
      <c r="H93" s="213"/>
      <c r="I93" s="259"/>
      <c r="J93" s="209"/>
      <c r="K93" s="91"/>
      <c r="L93" s="870"/>
      <c r="M93" s="871"/>
      <c r="N93" s="872"/>
    </row>
    <row r="94" spans="1:14" ht="13.5" thickBot="1">
      <c r="A94" s="5"/>
      <c r="B94" s="4"/>
      <c r="C94" s="4"/>
      <c r="D94" s="4"/>
      <c r="E94" s="43" t="s">
        <v>400</v>
      </c>
      <c r="F94" s="446"/>
      <c r="G94" s="104">
        <f>SUM(G48:G60)</f>
        <v>0</v>
      </c>
      <c r="H94" s="264">
        <f>H92</f>
        <v>53851</v>
      </c>
      <c r="I94" s="250">
        <f>SUM(I58:J65)</f>
        <v>13199.8</v>
      </c>
      <c r="J94" s="251">
        <f>J92</f>
        <v>17317</v>
      </c>
      <c r="K94" s="250">
        <f>K92</f>
        <v>8485</v>
      </c>
      <c r="L94" s="250">
        <f>L92+L46</f>
        <v>102619</v>
      </c>
      <c r="M94" s="868">
        <f>M92+M46</f>
        <v>25203.829999999998</v>
      </c>
      <c r="N94" s="869">
        <f>N92+N46</f>
        <v>54639</v>
      </c>
    </row>
    <row r="95" spans="8:14" ht="3.75" customHeight="1" thickBot="1">
      <c r="H95" s="90"/>
      <c r="I95" s="90"/>
      <c r="J95" s="207"/>
      <c r="K95" s="227"/>
      <c r="L95" s="90"/>
      <c r="M95" s="207"/>
      <c r="N95" s="227"/>
    </row>
    <row r="96" spans="1:14" ht="13.5" thickBot="1">
      <c r="A96" s="394">
        <v>8</v>
      </c>
      <c r="B96" s="395"/>
      <c r="C96" s="395"/>
      <c r="D96" s="396"/>
      <c r="E96" s="454" t="s">
        <v>818</v>
      </c>
      <c r="H96" s="90"/>
      <c r="I96" s="90"/>
      <c r="J96" s="207"/>
      <c r="K96" s="227"/>
      <c r="L96" s="90"/>
      <c r="M96" s="207"/>
      <c r="N96" s="227"/>
    </row>
    <row r="97" spans="1:14" ht="12.75">
      <c r="A97" s="97">
        <v>913</v>
      </c>
      <c r="B97" s="33">
        <v>6121</v>
      </c>
      <c r="C97" s="33">
        <v>3722</v>
      </c>
      <c r="D97" s="33"/>
      <c r="E97" s="873" t="s">
        <v>852</v>
      </c>
      <c r="G97" s="9"/>
      <c r="H97" s="91"/>
      <c r="I97" s="374"/>
      <c r="J97" s="207"/>
      <c r="K97" s="227"/>
      <c r="L97" s="216">
        <v>0</v>
      </c>
      <c r="M97" s="217">
        <v>0</v>
      </c>
      <c r="N97" s="421">
        <v>2576</v>
      </c>
    </row>
    <row r="98" spans="1:14" ht="12.75">
      <c r="A98" s="393">
        <v>458</v>
      </c>
      <c r="B98" s="392">
        <v>6119</v>
      </c>
      <c r="C98" s="392">
        <v>3744</v>
      </c>
      <c r="D98" s="392"/>
      <c r="E98" s="153" t="s">
        <v>505</v>
      </c>
      <c r="F98" s="2"/>
      <c r="G98" s="2"/>
      <c r="H98" s="225"/>
      <c r="I98" s="294">
        <v>0</v>
      </c>
      <c r="J98" s="207"/>
      <c r="K98" s="227"/>
      <c r="L98" s="117">
        <v>123</v>
      </c>
      <c r="M98" s="221">
        <v>123</v>
      </c>
      <c r="N98" s="422">
        <v>0</v>
      </c>
    </row>
    <row r="99" spans="1:14" ht="12.75">
      <c r="A99" s="97">
        <v>450</v>
      </c>
      <c r="B99" s="33">
        <v>4222</v>
      </c>
      <c r="C99" s="33"/>
      <c r="D99" s="33">
        <v>116</v>
      </c>
      <c r="E99" s="71" t="s">
        <v>813</v>
      </c>
      <c r="F99" s="11"/>
      <c r="G99" s="12"/>
      <c r="H99" s="216">
        <v>750</v>
      </c>
      <c r="I99" s="187"/>
      <c r="J99" s="217">
        <v>750</v>
      </c>
      <c r="K99" s="421">
        <v>0</v>
      </c>
      <c r="L99" s="291"/>
      <c r="M99" s="242"/>
      <c r="N99" s="429"/>
    </row>
    <row r="100" spans="1:14" ht="13.5" thickBot="1">
      <c r="A100" s="97">
        <v>450</v>
      </c>
      <c r="B100" s="33">
        <v>6119</v>
      </c>
      <c r="C100" s="33">
        <v>1037</v>
      </c>
      <c r="D100" s="33">
        <v>116</v>
      </c>
      <c r="E100" s="98" t="s">
        <v>642</v>
      </c>
      <c r="G100" s="9"/>
      <c r="H100" s="91"/>
      <c r="I100" s="374"/>
      <c r="J100" s="207"/>
      <c r="K100" s="227"/>
      <c r="L100" s="246">
        <v>750</v>
      </c>
      <c r="M100" s="247">
        <v>750</v>
      </c>
      <c r="N100" s="430">
        <v>0</v>
      </c>
    </row>
    <row r="101" spans="1:14" ht="13.5" thickBot="1">
      <c r="A101" s="40"/>
      <c r="B101" s="2"/>
      <c r="C101" s="2"/>
      <c r="D101" s="2"/>
      <c r="E101" s="43" t="s">
        <v>247</v>
      </c>
      <c r="F101" s="384"/>
      <c r="G101" s="183"/>
      <c r="H101" s="264">
        <f>SUM(H99:H100)</f>
        <v>750</v>
      </c>
      <c r="I101" s="250">
        <f>SUM(I99:I100)</f>
        <v>0</v>
      </c>
      <c r="J101" s="251">
        <f>SUM(J99:J100)</f>
        <v>750</v>
      </c>
      <c r="K101" s="250">
        <f>SUM(K99:K100)</f>
        <v>0</v>
      </c>
      <c r="L101" s="250">
        <f>SUM(L97:L100)</f>
        <v>873</v>
      </c>
      <c r="M101" s="251">
        <f>SUM(M97:M100)</f>
        <v>873</v>
      </c>
      <c r="N101" s="250">
        <f>SUM(N97:N100)</f>
        <v>2576</v>
      </c>
    </row>
    <row r="102" spans="1:14" ht="3" customHeight="1" thickBot="1">
      <c r="A102" s="40"/>
      <c r="B102" s="2"/>
      <c r="C102" s="2"/>
      <c r="D102" s="2"/>
      <c r="E102" s="383"/>
      <c r="F102" s="2"/>
      <c r="G102" s="109"/>
      <c r="H102" s="259"/>
      <c r="I102" s="296"/>
      <c r="J102" s="207"/>
      <c r="K102" s="227"/>
      <c r="L102" s="93"/>
      <c r="M102" s="245"/>
      <c r="N102" s="259"/>
    </row>
    <row r="103" spans="1:14" ht="13.5" thickBot="1">
      <c r="A103" s="394">
        <v>9</v>
      </c>
      <c r="B103" s="395"/>
      <c r="C103" s="395"/>
      <c r="D103" s="396"/>
      <c r="E103" s="453" t="s">
        <v>817</v>
      </c>
      <c r="H103" s="90"/>
      <c r="I103" s="90"/>
      <c r="J103" s="207"/>
      <c r="K103" s="227"/>
      <c r="L103" s="90"/>
      <c r="M103" s="207"/>
      <c r="N103" s="227"/>
    </row>
    <row r="104" spans="1:14" ht="12.75">
      <c r="A104" s="393">
        <v>484</v>
      </c>
      <c r="B104" s="80">
        <v>6351</v>
      </c>
      <c r="C104" s="80">
        <v>3111</v>
      </c>
      <c r="D104" s="80"/>
      <c r="E104" s="299" t="s">
        <v>686</v>
      </c>
      <c r="F104" s="1"/>
      <c r="G104" s="1"/>
      <c r="H104" s="129"/>
      <c r="I104" s="90"/>
      <c r="J104" s="207"/>
      <c r="K104" s="227"/>
      <c r="L104" s="187">
        <v>65</v>
      </c>
      <c r="M104" s="217">
        <v>0</v>
      </c>
      <c r="N104" s="421">
        <v>0</v>
      </c>
    </row>
    <row r="105" spans="1:14" ht="12.75">
      <c r="A105" s="148">
        <v>485</v>
      </c>
      <c r="B105" s="73">
        <v>6121</v>
      </c>
      <c r="C105" s="73">
        <v>3412</v>
      </c>
      <c r="D105" s="73"/>
      <c r="E105" s="117" t="s">
        <v>714</v>
      </c>
      <c r="F105" s="1"/>
      <c r="G105" s="1"/>
      <c r="H105" s="129"/>
      <c r="I105" s="90"/>
      <c r="J105" s="207"/>
      <c r="K105" s="227"/>
      <c r="L105" s="187">
        <v>160</v>
      </c>
      <c r="M105" s="217">
        <v>0</v>
      </c>
      <c r="N105" s="421">
        <v>0</v>
      </c>
    </row>
    <row r="106" spans="1:14" ht="12.75">
      <c r="A106" s="148">
        <v>487</v>
      </c>
      <c r="B106" s="73">
        <v>6351</v>
      </c>
      <c r="C106" s="73">
        <v>3113</v>
      </c>
      <c r="D106" s="73"/>
      <c r="E106" s="117" t="s">
        <v>1164</v>
      </c>
      <c r="F106" s="1"/>
      <c r="G106" s="1"/>
      <c r="H106" s="129"/>
      <c r="I106" s="90"/>
      <c r="J106" s="207"/>
      <c r="K106" s="227"/>
      <c r="L106" s="187">
        <v>100</v>
      </c>
      <c r="M106" s="217">
        <v>0</v>
      </c>
      <c r="N106" s="421">
        <v>0</v>
      </c>
    </row>
    <row r="107" spans="1:14" ht="12.75">
      <c r="A107" s="148">
        <v>495</v>
      </c>
      <c r="B107" s="73">
        <v>6122</v>
      </c>
      <c r="C107" s="73">
        <v>3149</v>
      </c>
      <c r="D107" s="73"/>
      <c r="E107" s="117" t="s">
        <v>1165</v>
      </c>
      <c r="F107" s="1"/>
      <c r="G107" s="1"/>
      <c r="H107" s="129"/>
      <c r="I107" s="90"/>
      <c r="J107" s="207"/>
      <c r="K107" s="227"/>
      <c r="L107" s="187">
        <v>90</v>
      </c>
      <c r="M107" s="217">
        <v>0</v>
      </c>
      <c r="N107" s="421">
        <v>0</v>
      </c>
    </row>
    <row r="108" spans="1:14" ht="12.75">
      <c r="A108" s="148">
        <v>504</v>
      </c>
      <c r="B108" s="73">
        <v>6313</v>
      </c>
      <c r="C108" s="73">
        <v>4319</v>
      </c>
      <c r="D108" s="73"/>
      <c r="E108" s="117" t="s">
        <v>715</v>
      </c>
      <c r="F108" s="1"/>
      <c r="G108" s="1"/>
      <c r="H108" s="129"/>
      <c r="I108" s="90"/>
      <c r="J108" s="207"/>
      <c r="K108" s="227"/>
      <c r="L108" s="187">
        <v>20</v>
      </c>
      <c r="M108" s="217">
        <v>0</v>
      </c>
      <c r="N108" s="421">
        <v>0</v>
      </c>
    </row>
    <row r="109" spans="1:14" ht="12.75">
      <c r="A109" s="148">
        <v>507</v>
      </c>
      <c r="B109" s="73">
        <v>4222</v>
      </c>
      <c r="C109" s="73"/>
      <c r="D109" s="80">
        <v>89</v>
      </c>
      <c r="E109" s="117" t="s">
        <v>933</v>
      </c>
      <c r="F109" s="1"/>
      <c r="G109" s="1"/>
      <c r="H109" s="117">
        <v>110</v>
      </c>
      <c r="I109" s="187"/>
      <c r="J109" s="217">
        <v>0</v>
      </c>
      <c r="K109" s="216">
        <v>0</v>
      </c>
      <c r="L109" s="241"/>
      <c r="M109" s="242"/>
      <c r="N109" s="429"/>
    </row>
    <row r="110" spans="1:14" ht="12.75">
      <c r="A110" s="148">
        <v>507</v>
      </c>
      <c r="B110" s="73">
        <v>6122</v>
      </c>
      <c r="C110" s="73">
        <v>3412</v>
      </c>
      <c r="D110" s="80">
        <v>89</v>
      </c>
      <c r="E110" s="117" t="s">
        <v>87</v>
      </c>
      <c r="F110" s="1"/>
      <c r="G110" s="1"/>
      <c r="H110" s="129"/>
      <c r="I110" s="90"/>
      <c r="J110" s="207"/>
      <c r="K110" s="227"/>
      <c r="L110" s="187">
        <v>194</v>
      </c>
      <c r="M110" s="217">
        <v>0</v>
      </c>
      <c r="N110" s="421">
        <v>0</v>
      </c>
    </row>
    <row r="111" spans="1:14" ht="12.75">
      <c r="A111" s="390">
        <v>559</v>
      </c>
      <c r="B111" s="391">
        <v>6321</v>
      </c>
      <c r="C111" s="391">
        <v>4314</v>
      </c>
      <c r="D111" s="392"/>
      <c r="E111" s="117" t="s">
        <v>814</v>
      </c>
      <c r="F111" s="2"/>
      <c r="G111" s="2"/>
      <c r="H111" s="225"/>
      <c r="I111" s="294">
        <v>0</v>
      </c>
      <c r="J111" s="207"/>
      <c r="K111" s="227"/>
      <c r="L111" s="117">
        <v>355</v>
      </c>
      <c r="M111" s="221">
        <v>355</v>
      </c>
      <c r="N111" s="422">
        <v>0</v>
      </c>
    </row>
    <row r="112" spans="1:14" ht="12.75">
      <c r="A112" s="373">
        <v>551</v>
      </c>
      <c r="B112" s="397">
        <v>6122</v>
      </c>
      <c r="C112" s="397">
        <v>3412</v>
      </c>
      <c r="D112" s="397"/>
      <c r="E112" s="452" t="s">
        <v>816</v>
      </c>
      <c r="F112" s="2"/>
      <c r="G112" s="2"/>
      <c r="H112" s="225"/>
      <c r="I112" s="372"/>
      <c r="J112" s="207"/>
      <c r="K112" s="227"/>
      <c r="L112" s="118">
        <v>67</v>
      </c>
      <c r="M112" s="266">
        <v>66.52</v>
      </c>
      <c r="N112" s="435">
        <v>0</v>
      </c>
    </row>
    <row r="113" spans="1:14" ht="12.75">
      <c r="A113" s="373">
        <v>564</v>
      </c>
      <c r="B113" s="397">
        <v>6329</v>
      </c>
      <c r="C113" s="397">
        <v>3419</v>
      </c>
      <c r="D113" s="397"/>
      <c r="E113" s="452" t="s">
        <v>815</v>
      </c>
      <c r="F113" s="2"/>
      <c r="G113" s="2"/>
      <c r="H113" s="225"/>
      <c r="I113" s="372"/>
      <c r="J113" s="207"/>
      <c r="K113" s="227"/>
      <c r="L113" s="118">
        <v>65</v>
      </c>
      <c r="M113" s="266">
        <v>0</v>
      </c>
      <c r="N113" s="435">
        <v>0</v>
      </c>
    </row>
    <row r="114" spans="1:14" ht="12.75">
      <c r="A114" s="373">
        <v>320</v>
      </c>
      <c r="B114" s="397">
        <v>6121</v>
      </c>
      <c r="C114" s="397">
        <v>3421</v>
      </c>
      <c r="D114" s="397"/>
      <c r="E114" s="118" t="s">
        <v>942</v>
      </c>
      <c r="F114" s="2"/>
      <c r="G114" s="2"/>
      <c r="H114" s="225"/>
      <c r="I114" s="372"/>
      <c r="J114" s="207"/>
      <c r="K114" s="227"/>
      <c r="L114" s="118">
        <v>0</v>
      </c>
      <c r="M114" s="266">
        <v>0</v>
      </c>
      <c r="N114" s="435">
        <v>1000</v>
      </c>
    </row>
    <row r="115" spans="1:14" ht="13.5" thickBot="1">
      <c r="A115" s="148">
        <v>557</v>
      </c>
      <c r="B115" s="116">
        <v>6122</v>
      </c>
      <c r="C115" s="116">
        <v>4314</v>
      </c>
      <c r="D115" s="116"/>
      <c r="E115" s="118" t="s">
        <v>1115</v>
      </c>
      <c r="F115" s="2"/>
      <c r="G115" s="2"/>
      <c r="H115" s="225"/>
      <c r="I115" s="372"/>
      <c r="J115" s="207"/>
      <c r="K115" s="227"/>
      <c r="L115" s="118">
        <v>0</v>
      </c>
      <c r="M115" s="266">
        <v>0</v>
      </c>
      <c r="N115" s="435">
        <v>1723</v>
      </c>
    </row>
    <row r="116" spans="1:14" ht="13.5" thickBot="1">
      <c r="A116" s="40"/>
      <c r="B116" s="2"/>
      <c r="C116" s="2"/>
      <c r="D116" s="2"/>
      <c r="E116" s="43" t="s">
        <v>247</v>
      </c>
      <c r="F116" s="384"/>
      <c r="G116" s="176"/>
      <c r="H116" s="250">
        <f>SUM(H109:H115)</f>
        <v>110</v>
      </c>
      <c r="I116" s="250">
        <f>SUM(I109:I115)</f>
        <v>0</v>
      </c>
      <c r="J116" s="251">
        <f>SUM(J109:J115)</f>
        <v>0</v>
      </c>
      <c r="K116" s="250">
        <f>SUM(K109:K115)</f>
        <v>0</v>
      </c>
      <c r="L116" s="387">
        <f>SUM(L104:L115)</f>
        <v>1116</v>
      </c>
      <c r="M116" s="224">
        <f>SUM(M104:M115)</f>
        <v>421.52</v>
      </c>
      <c r="N116" s="223">
        <f>SUM(N104:N115)</f>
        <v>2723</v>
      </c>
    </row>
    <row r="117" spans="1:14" ht="3" customHeight="1" thickBot="1">
      <c r="A117" s="4"/>
      <c r="B117" s="4"/>
      <c r="C117" s="4"/>
      <c r="D117" s="4"/>
      <c r="E117" s="17"/>
      <c r="H117" s="90"/>
      <c r="I117" s="90"/>
      <c r="J117" s="207"/>
      <c r="K117" s="227"/>
      <c r="L117" s="90"/>
      <c r="M117" s="207"/>
      <c r="N117" s="227"/>
    </row>
    <row r="118" spans="5:14" ht="16.5" thickBot="1">
      <c r="E118" s="303" t="s">
        <v>537</v>
      </c>
      <c r="G118" s="163" t="e">
        <f>SUM(#REF!+G38+#REF!+G116)</f>
        <v>#REF!</v>
      </c>
      <c r="H118" s="297">
        <f>SUM(H101+H94+H38+H15+H116)</f>
        <v>65071</v>
      </c>
      <c r="I118" s="297"/>
      <c r="J118" s="298">
        <f>SUM(J101+J94+J38+J15+H116)</f>
        <v>25780.7</v>
      </c>
      <c r="K118" s="297">
        <f>SUM(K116+K101+K94+K38+K15)</f>
        <v>40744</v>
      </c>
      <c r="L118" s="277">
        <f>SUM(L116+L101+L94+L38+L15+L18)</f>
        <v>110292</v>
      </c>
      <c r="M118" s="346">
        <f>SUM(M116+M101+M94+M38+M18+M15)</f>
        <v>30487.939999999995</v>
      </c>
      <c r="N118" s="277">
        <f>SUM(N116+N101+N94+N38+N18+N15)</f>
        <v>64773</v>
      </c>
    </row>
    <row r="119" spans="10:11" ht="12.75">
      <c r="J119" s="201"/>
      <c r="K119" s="205"/>
    </row>
    <row r="121" ht="12.75">
      <c r="L121" s="10"/>
    </row>
  </sheetData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&amp;C&amp;"Arial CE,Tučné"NÁVRH ROZPOČTU 2006&amp;"Arial CE,Obyčejné"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8" sqref="B8"/>
    </sheetView>
  </sheetViews>
  <sheetFormatPr defaultColWidth="9.00390625" defaultRowHeight="12.75"/>
  <cols>
    <col min="2" max="2" width="53.625" style="0" customWidth="1"/>
    <col min="5" max="5" width="9.375" style="0" bestFit="1" customWidth="1"/>
  </cols>
  <sheetData>
    <row r="1" spans="2:4" ht="18.75" thickBot="1">
      <c r="B1" s="314" t="s">
        <v>590</v>
      </c>
      <c r="C1" s="315"/>
      <c r="D1" s="315"/>
    </row>
    <row r="2" spans="3:4" ht="13.5" thickBot="1">
      <c r="C2" s="315"/>
      <c r="D2" s="315"/>
    </row>
    <row r="3" spans="1:7" ht="13.5" thickBot="1">
      <c r="A3" s="195" t="s">
        <v>464</v>
      </c>
      <c r="B3" s="320" t="s">
        <v>141</v>
      </c>
      <c r="C3" s="193" t="s">
        <v>465</v>
      </c>
      <c r="D3" s="193" t="s">
        <v>469</v>
      </c>
      <c r="E3" s="418">
        <v>2006</v>
      </c>
      <c r="F3" s="40"/>
      <c r="G3" s="40"/>
    </row>
    <row r="4" spans="1:7" ht="13.5" thickBot="1">
      <c r="A4" s="34"/>
      <c r="C4" s="9"/>
      <c r="D4" s="4"/>
      <c r="F4" s="2"/>
      <c r="G4" s="2"/>
    </row>
    <row r="5" spans="1:7" ht="15.75">
      <c r="A5" s="328">
        <v>8115</v>
      </c>
      <c r="B5" s="321" t="s">
        <v>591</v>
      </c>
      <c r="C5" s="316">
        <v>14824</v>
      </c>
      <c r="D5" s="350">
        <v>-13230</v>
      </c>
      <c r="E5" s="457">
        <v>6300</v>
      </c>
      <c r="F5" s="202"/>
      <c r="G5" s="325"/>
    </row>
    <row r="6" spans="1:7" ht="15.75">
      <c r="A6" s="329">
        <v>8123</v>
      </c>
      <c r="B6" s="27" t="s">
        <v>124</v>
      </c>
      <c r="C6" s="317">
        <v>33000</v>
      </c>
      <c r="D6" s="351">
        <v>6439</v>
      </c>
      <c r="E6" s="458">
        <v>15000</v>
      </c>
      <c r="F6" s="202"/>
      <c r="G6" s="325"/>
    </row>
    <row r="7" spans="1:7" ht="15.75">
      <c r="A7" s="523">
        <v>8123</v>
      </c>
      <c r="B7" s="510" t="s">
        <v>125</v>
      </c>
      <c r="C7" s="524">
        <v>0</v>
      </c>
      <c r="D7" s="525">
        <v>0</v>
      </c>
      <c r="E7" s="526">
        <v>500</v>
      </c>
      <c r="F7" s="202"/>
      <c r="G7" s="325"/>
    </row>
    <row r="8" spans="1:7" ht="16.5" thickBot="1">
      <c r="A8" s="330">
        <v>8124</v>
      </c>
      <c r="B8" s="322" t="s">
        <v>592</v>
      </c>
      <c r="C8" s="318">
        <v>-4700</v>
      </c>
      <c r="D8" s="352">
        <v>-3726</v>
      </c>
      <c r="E8" s="459">
        <v>-8128</v>
      </c>
      <c r="F8" s="202"/>
      <c r="G8" s="326"/>
    </row>
    <row r="9" spans="1:7" ht="16.5" thickBot="1">
      <c r="A9" s="4"/>
      <c r="B9" s="323" t="s">
        <v>589</v>
      </c>
      <c r="C9" s="319">
        <f>SUM(C5:C8)</f>
        <v>43124</v>
      </c>
      <c r="D9" s="319">
        <f>SUM(D5:D8)</f>
        <v>-10517</v>
      </c>
      <c r="E9" s="456">
        <f>SUM(E5:E8)</f>
        <v>13672</v>
      </c>
      <c r="F9" s="324"/>
      <c r="G9" s="327"/>
    </row>
    <row r="10" ht="12.75">
      <c r="C10" s="10"/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B22" sqref="B22"/>
    </sheetView>
  </sheetViews>
  <sheetFormatPr defaultColWidth="9.00390625" defaultRowHeight="12.75"/>
  <cols>
    <col min="1" max="1" width="35.75390625" style="0" bestFit="1" customWidth="1"/>
    <col min="2" max="2" width="14.75390625" style="0" customWidth="1"/>
    <col min="3" max="3" width="3.25390625" style="0" customWidth="1"/>
    <col min="4" max="4" width="14.75390625" style="0" customWidth="1"/>
    <col min="6" max="6" width="10.25390625" style="0" customWidth="1"/>
  </cols>
  <sheetData>
    <row r="1" spans="1:4" ht="13.5" thickBot="1">
      <c r="A1" s="1039" t="s">
        <v>894</v>
      </c>
      <c r="B1" s="1040"/>
      <c r="C1" s="1040"/>
      <c r="D1" s="1041"/>
    </row>
    <row r="2" spans="1:4" ht="13.5" thickBot="1">
      <c r="A2" s="402" t="s">
        <v>141</v>
      </c>
      <c r="B2" s="476" t="s">
        <v>1123</v>
      </c>
      <c r="C2" s="499"/>
      <c r="D2" s="476" t="s">
        <v>468</v>
      </c>
    </row>
    <row r="3" spans="1:10" ht="12" customHeight="1">
      <c r="A3" s="876" t="s">
        <v>746</v>
      </c>
      <c r="B3" s="874" t="s">
        <v>126</v>
      </c>
      <c r="C3" s="816"/>
      <c r="D3" s="877">
        <v>27827</v>
      </c>
      <c r="E3" s="93"/>
      <c r="F3" s="226"/>
      <c r="G3" s="130"/>
      <c r="H3" s="259"/>
      <c r="I3" s="245"/>
      <c r="J3" s="432"/>
    </row>
    <row r="4" spans="1:4" ht="12" customHeight="1">
      <c r="A4" s="878" t="s">
        <v>756</v>
      </c>
      <c r="B4" s="818"/>
      <c r="C4" s="816"/>
      <c r="D4" s="879">
        <v>23074</v>
      </c>
    </row>
    <row r="5" spans="1:4" ht="12" customHeight="1">
      <c r="A5" s="878" t="s">
        <v>745</v>
      </c>
      <c r="B5" s="816"/>
      <c r="C5" s="816"/>
      <c r="D5" s="879">
        <v>18800</v>
      </c>
    </row>
    <row r="6" spans="1:4" ht="12" customHeight="1">
      <c r="A6" s="878" t="s">
        <v>850</v>
      </c>
      <c r="B6" s="817">
        <v>14500</v>
      </c>
      <c r="C6" s="816"/>
      <c r="D6" s="879">
        <v>14500</v>
      </c>
    </row>
    <row r="7" spans="1:4" ht="12" customHeight="1">
      <c r="A7" s="878" t="s">
        <v>766</v>
      </c>
      <c r="B7" s="818">
        <v>12250</v>
      </c>
      <c r="C7" s="816"/>
      <c r="D7" s="879">
        <v>12250</v>
      </c>
    </row>
    <row r="8" spans="1:5" ht="12" customHeight="1">
      <c r="A8" s="878" t="s">
        <v>698</v>
      </c>
      <c r="B8" s="818"/>
      <c r="C8" s="816"/>
      <c r="D8" s="879">
        <v>11500</v>
      </c>
      <c r="E8" s="496"/>
    </row>
    <row r="9" spans="1:5" ht="12" customHeight="1">
      <c r="A9" s="878" t="s">
        <v>695</v>
      </c>
      <c r="B9" s="818"/>
      <c r="C9" s="816"/>
      <c r="D9" s="879">
        <v>7355</v>
      </c>
      <c r="E9" s="496"/>
    </row>
    <row r="10" spans="1:5" ht="12" customHeight="1">
      <c r="A10" s="878" t="s">
        <v>257</v>
      </c>
      <c r="B10" s="818"/>
      <c r="C10" s="816"/>
      <c r="D10" s="879">
        <f>6000-1974</f>
        <v>4026</v>
      </c>
      <c r="E10" s="496"/>
    </row>
    <row r="11" spans="1:5" ht="12" customHeight="1">
      <c r="A11" s="878" t="s">
        <v>763</v>
      </c>
      <c r="B11" s="818"/>
      <c r="C11" s="816"/>
      <c r="D11" s="879">
        <v>4500</v>
      </c>
      <c r="E11" s="496"/>
    </row>
    <row r="12" spans="1:5" ht="12" customHeight="1">
      <c r="A12" s="878" t="s">
        <v>725</v>
      </c>
      <c r="B12" s="818"/>
      <c r="C12" s="816"/>
      <c r="D12" s="879">
        <v>3800</v>
      </c>
      <c r="E12" s="496"/>
    </row>
    <row r="13" spans="1:4" ht="12" customHeight="1">
      <c r="A13" s="878" t="s">
        <v>848</v>
      </c>
      <c r="B13" s="818"/>
      <c r="C13" s="816"/>
      <c r="D13" s="879">
        <v>3500</v>
      </c>
    </row>
    <row r="14" spans="1:4" ht="12" customHeight="1">
      <c r="A14" s="878" t="s">
        <v>895</v>
      </c>
      <c r="B14" s="818"/>
      <c r="C14" s="816"/>
      <c r="D14" s="879">
        <v>3200</v>
      </c>
    </row>
    <row r="15" spans="1:5" ht="12" customHeight="1">
      <c r="A15" s="878" t="s">
        <v>812</v>
      </c>
      <c r="B15" s="818"/>
      <c r="C15" s="816"/>
      <c r="D15" s="879">
        <v>3000</v>
      </c>
      <c r="E15" s="496"/>
    </row>
    <row r="16" spans="1:4" ht="12" customHeight="1">
      <c r="A16" s="878" t="s">
        <v>127</v>
      </c>
      <c r="B16" s="818"/>
      <c r="C16" s="816"/>
      <c r="D16" s="879">
        <v>1250</v>
      </c>
    </row>
    <row r="17" spans="1:4" ht="12" customHeight="1">
      <c r="A17" s="878" t="s">
        <v>764</v>
      </c>
      <c r="B17" s="818"/>
      <c r="C17" s="816"/>
      <c r="D17" s="879">
        <v>2100</v>
      </c>
    </row>
    <row r="18" spans="1:4" ht="12" customHeight="1">
      <c r="A18" s="878" t="s">
        <v>806</v>
      </c>
      <c r="B18" s="211"/>
      <c r="C18" s="191"/>
      <c r="D18" s="880">
        <v>2000</v>
      </c>
    </row>
    <row r="19" spans="1:4" ht="12" customHeight="1">
      <c r="A19" s="878" t="s">
        <v>778</v>
      </c>
      <c r="B19" s="818"/>
      <c r="C19" s="816"/>
      <c r="D19" s="879">
        <v>2000</v>
      </c>
    </row>
    <row r="20" spans="1:4" ht="12" customHeight="1">
      <c r="A20" s="878" t="s">
        <v>851</v>
      </c>
      <c r="B20" s="819"/>
      <c r="C20" s="815"/>
      <c r="D20" s="879">
        <v>2000</v>
      </c>
    </row>
    <row r="21" spans="1:5" ht="12" customHeight="1">
      <c r="A21" s="878" t="s">
        <v>893</v>
      </c>
      <c r="B21" s="818"/>
      <c r="C21" s="816"/>
      <c r="D21" s="879">
        <v>2000</v>
      </c>
      <c r="E21" s="496"/>
    </row>
    <row r="22" spans="1:4" ht="12" customHeight="1">
      <c r="A22" s="878" t="s">
        <v>755</v>
      </c>
      <c r="B22" s="818"/>
      <c r="C22" s="816"/>
      <c r="D22" s="879">
        <v>1800</v>
      </c>
    </row>
    <row r="23" spans="1:5" ht="12" customHeight="1">
      <c r="A23" s="878" t="s">
        <v>744</v>
      </c>
      <c r="B23" s="818"/>
      <c r="C23" s="816"/>
      <c r="D23" s="879">
        <v>1800</v>
      </c>
      <c r="E23" s="496"/>
    </row>
    <row r="24" spans="1:5" ht="12" customHeight="1">
      <c r="A24" s="878" t="s">
        <v>923</v>
      </c>
      <c r="B24" s="818"/>
      <c r="C24" s="816"/>
      <c r="D24" s="879">
        <v>1800</v>
      </c>
      <c r="E24" s="496"/>
    </row>
    <row r="25" spans="1:4" ht="12" customHeight="1">
      <c r="A25" s="878" t="s">
        <v>847</v>
      </c>
      <c r="B25" s="818"/>
      <c r="C25" s="816"/>
      <c r="D25" s="879">
        <v>1500</v>
      </c>
    </row>
    <row r="26" spans="1:4" ht="12" customHeight="1">
      <c r="A26" s="878" t="s">
        <v>777</v>
      </c>
      <c r="B26" s="818"/>
      <c r="C26" s="816"/>
      <c r="D26" s="879">
        <v>1500</v>
      </c>
    </row>
    <row r="27" spans="1:5" ht="12" customHeight="1">
      <c r="A27" s="878" t="s">
        <v>922</v>
      </c>
      <c r="B27" s="818"/>
      <c r="C27" s="816"/>
      <c r="D27" s="879">
        <v>1500</v>
      </c>
      <c r="E27" s="496"/>
    </row>
    <row r="28" spans="1:5" ht="12" customHeight="1">
      <c r="A28" s="878" t="s">
        <v>770</v>
      </c>
      <c r="B28" s="818"/>
      <c r="C28" s="816"/>
      <c r="D28" s="879">
        <v>1500</v>
      </c>
      <c r="E28" s="496"/>
    </row>
    <row r="29" spans="1:4" ht="12" customHeight="1">
      <c r="A29" s="878" t="s">
        <v>754</v>
      </c>
      <c r="B29" s="818"/>
      <c r="C29" s="816"/>
      <c r="D29" s="879">
        <v>1200</v>
      </c>
    </row>
    <row r="30" spans="1:4" ht="12" customHeight="1">
      <c r="A30" s="878" t="s">
        <v>761</v>
      </c>
      <c r="B30" s="818">
        <v>950</v>
      </c>
      <c r="C30" s="816"/>
      <c r="D30" s="879">
        <v>1200</v>
      </c>
    </row>
    <row r="31" spans="1:4" ht="12" customHeight="1">
      <c r="A31" s="878" t="s">
        <v>765</v>
      </c>
      <c r="B31" s="816"/>
      <c r="C31" s="816"/>
      <c r="D31" s="879">
        <v>1150</v>
      </c>
    </row>
    <row r="32" spans="1:4" ht="12" customHeight="1">
      <c r="A32" s="878" t="s">
        <v>762</v>
      </c>
      <c r="B32" s="816"/>
      <c r="C32" s="816"/>
      <c r="D32" s="879">
        <v>900</v>
      </c>
    </row>
    <row r="33" spans="1:4" ht="12" customHeight="1">
      <c r="A33" s="878" t="s">
        <v>775</v>
      </c>
      <c r="B33" s="816"/>
      <c r="C33" s="816"/>
      <c r="D33" s="879">
        <v>900</v>
      </c>
    </row>
    <row r="34" spans="1:4" ht="12" customHeight="1">
      <c r="A34" s="878" t="s">
        <v>767</v>
      </c>
      <c r="B34" s="816"/>
      <c r="C34" s="816"/>
      <c r="D34" s="879">
        <v>750</v>
      </c>
    </row>
    <row r="35" spans="1:4" ht="12" customHeight="1">
      <c r="A35" s="878" t="s">
        <v>768</v>
      </c>
      <c r="B35" s="816"/>
      <c r="C35" s="816"/>
      <c r="D35" s="879">
        <v>750</v>
      </c>
    </row>
    <row r="36" spans="1:4" ht="12" customHeight="1">
      <c r="A36" s="878" t="s">
        <v>748</v>
      </c>
      <c r="B36" s="816"/>
      <c r="C36" s="816"/>
      <c r="D36" s="879">
        <v>730</v>
      </c>
    </row>
    <row r="37" spans="1:4" ht="12" customHeight="1">
      <c r="A37" s="878" t="s">
        <v>773</v>
      </c>
      <c r="B37" s="816"/>
      <c r="C37" s="816"/>
      <c r="D37" s="879">
        <v>700</v>
      </c>
    </row>
    <row r="38" spans="1:5" ht="12" customHeight="1">
      <c r="A38" s="878" t="s">
        <v>892</v>
      </c>
      <c r="B38" s="816"/>
      <c r="C38" s="816"/>
      <c r="D38" s="879">
        <v>625</v>
      </c>
      <c r="E38" s="496"/>
    </row>
    <row r="39" spans="1:4" ht="12" customHeight="1">
      <c r="A39" s="878" t="s">
        <v>749</v>
      </c>
      <c r="B39" s="816"/>
      <c r="C39" s="816"/>
      <c r="D39" s="879">
        <v>600</v>
      </c>
    </row>
    <row r="40" spans="1:4" ht="12" customHeight="1">
      <c r="A40" s="878" t="s">
        <v>753</v>
      </c>
      <c r="B40" s="816"/>
      <c r="C40" s="816"/>
      <c r="D40" s="879">
        <v>600</v>
      </c>
    </row>
    <row r="41" spans="1:5" ht="12" customHeight="1">
      <c r="A41" s="878" t="s">
        <v>769</v>
      </c>
      <c r="B41" s="816"/>
      <c r="C41" s="816"/>
      <c r="D41" s="879">
        <v>600</v>
      </c>
      <c r="E41" s="496"/>
    </row>
    <row r="42" spans="1:4" ht="12" customHeight="1">
      <c r="A42" s="878" t="s">
        <v>747</v>
      </c>
      <c r="B42" s="816"/>
      <c r="C42" s="816"/>
      <c r="D42" s="879">
        <v>500</v>
      </c>
    </row>
    <row r="43" spans="1:4" ht="12" customHeight="1">
      <c r="A43" s="878" t="s">
        <v>776</v>
      </c>
      <c r="B43" s="816"/>
      <c r="C43" s="816"/>
      <c r="D43" s="879">
        <v>500</v>
      </c>
    </row>
    <row r="44" spans="1:5" ht="12" customHeight="1">
      <c r="A44" s="881" t="s">
        <v>415</v>
      </c>
      <c r="B44" s="816"/>
      <c r="C44" s="816"/>
      <c r="D44" s="877">
        <v>400</v>
      </c>
      <c r="E44" s="496"/>
    </row>
    <row r="45" spans="1:4" ht="12" customHeight="1">
      <c r="A45" s="878" t="s">
        <v>750</v>
      </c>
      <c r="B45" s="816"/>
      <c r="C45" s="816"/>
      <c r="D45" s="879">
        <v>350</v>
      </c>
    </row>
    <row r="46" spans="1:4" ht="12" customHeight="1">
      <c r="A46" s="878" t="s">
        <v>751</v>
      </c>
      <c r="B46" s="816"/>
      <c r="C46" s="816"/>
      <c r="D46" s="879">
        <v>300</v>
      </c>
    </row>
    <row r="47" spans="1:4" ht="12" customHeight="1">
      <c r="A47" s="878" t="s">
        <v>757</v>
      </c>
      <c r="B47" s="816"/>
      <c r="C47" s="816"/>
      <c r="D47" s="879">
        <v>300</v>
      </c>
    </row>
    <row r="48" spans="1:4" ht="12" customHeight="1">
      <c r="A48" s="878" t="s">
        <v>758</v>
      </c>
      <c r="B48" s="816"/>
      <c r="C48" s="816"/>
      <c r="D48" s="879">
        <v>300</v>
      </c>
    </row>
    <row r="49" spans="1:4" ht="12" customHeight="1">
      <c r="A49" s="878" t="s">
        <v>779</v>
      </c>
      <c r="B49" s="816"/>
      <c r="C49" s="816"/>
      <c r="D49" s="879">
        <v>300</v>
      </c>
    </row>
    <row r="50" spans="1:5" ht="12" customHeight="1">
      <c r="A50" s="878" t="s">
        <v>854</v>
      </c>
      <c r="B50" s="816"/>
      <c r="C50" s="816"/>
      <c r="D50" s="879">
        <v>300</v>
      </c>
      <c r="E50" s="496"/>
    </row>
    <row r="51" spans="1:4" ht="12" customHeight="1">
      <c r="A51" s="878" t="s">
        <v>921</v>
      </c>
      <c r="B51" s="816"/>
      <c r="C51" s="816"/>
      <c r="D51" s="879">
        <v>250</v>
      </c>
    </row>
    <row r="52" spans="1:4" ht="12" customHeight="1">
      <c r="A52" s="878" t="s">
        <v>781</v>
      </c>
      <c r="B52" s="815"/>
      <c r="C52" s="815"/>
      <c r="D52" s="879">
        <v>250</v>
      </c>
    </row>
    <row r="53" spans="1:4" ht="12" customHeight="1">
      <c r="A53" s="878" t="s">
        <v>771</v>
      </c>
      <c r="B53" s="816"/>
      <c r="C53" s="816"/>
      <c r="D53" s="879">
        <v>240</v>
      </c>
    </row>
    <row r="54" spans="1:5" ht="12" customHeight="1">
      <c r="A54" s="878" t="s">
        <v>743</v>
      </c>
      <c r="B54" s="816"/>
      <c r="C54" s="816"/>
      <c r="D54" s="879">
        <v>240</v>
      </c>
      <c r="E54" s="496"/>
    </row>
    <row r="55" spans="1:4" ht="12" customHeight="1">
      <c r="A55" s="878" t="s">
        <v>780</v>
      </c>
      <c r="B55" s="815"/>
      <c r="C55" s="815"/>
      <c r="D55" s="879">
        <v>200</v>
      </c>
    </row>
    <row r="56" spans="1:4" ht="12" customHeight="1">
      <c r="A56" s="882" t="s">
        <v>896</v>
      </c>
      <c r="B56" s="815"/>
      <c r="C56" s="815"/>
      <c r="D56" s="879">
        <v>200</v>
      </c>
    </row>
    <row r="57" spans="1:5" ht="12" customHeight="1">
      <c r="A57" s="878" t="s">
        <v>740</v>
      </c>
      <c r="B57" s="816"/>
      <c r="C57" s="816"/>
      <c r="D57" s="879">
        <v>200</v>
      </c>
      <c r="E57" s="496"/>
    </row>
    <row r="58" spans="1:5" ht="12" customHeight="1">
      <c r="A58" s="878" t="s">
        <v>742</v>
      </c>
      <c r="B58" s="816"/>
      <c r="C58" s="816"/>
      <c r="D58" s="879">
        <v>200</v>
      </c>
      <c r="E58" s="496"/>
    </row>
    <row r="59" spans="1:5" ht="12" customHeight="1">
      <c r="A59" s="878" t="s">
        <v>855</v>
      </c>
      <c r="B59" s="816"/>
      <c r="C59" s="816"/>
      <c r="D59" s="879">
        <v>200</v>
      </c>
      <c r="E59" s="496"/>
    </row>
    <row r="60" spans="1:4" ht="12" customHeight="1">
      <c r="A60" s="878" t="s">
        <v>759</v>
      </c>
      <c r="B60" s="816"/>
      <c r="C60" s="816"/>
      <c r="D60" s="879">
        <v>150</v>
      </c>
    </row>
    <row r="61" spans="1:4" ht="12" customHeight="1">
      <c r="A61" s="878" t="s">
        <v>760</v>
      </c>
      <c r="B61" s="816"/>
      <c r="C61" s="816"/>
      <c r="D61" s="879">
        <v>150</v>
      </c>
    </row>
    <row r="62" spans="1:5" ht="12" customHeight="1">
      <c r="A62" s="878" t="s">
        <v>886</v>
      </c>
      <c r="B62" s="816"/>
      <c r="C62" s="816"/>
      <c r="D62" s="879">
        <v>150</v>
      </c>
      <c r="E62" s="496"/>
    </row>
    <row r="63" spans="1:5" ht="12" customHeight="1">
      <c r="A63" s="878" t="s">
        <v>738</v>
      </c>
      <c r="B63" s="816"/>
      <c r="C63" s="816"/>
      <c r="D63" s="879">
        <v>130</v>
      </c>
      <c r="E63" s="496"/>
    </row>
    <row r="64" spans="1:4" ht="12" customHeight="1">
      <c r="A64" s="878" t="s">
        <v>772</v>
      </c>
      <c r="B64" s="816"/>
      <c r="C64" s="816"/>
      <c r="D64" s="879">
        <v>120</v>
      </c>
    </row>
    <row r="65" spans="1:5" ht="12" customHeight="1">
      <c r="A65" s="878" t="s">
        <v>741</v>
      </c>
      <c r="B65" s="816"/>
      <c r="C65" s="816"/>
      <c r="D65" s="879">
        <v>120</v>
      </c>
      <c r="E65" s="496"/>
    </row>
    <row r="66" spans="1:5" ht="12" customHeight="1">
      <c r="A66" s="878" t="s">
        <v>853</v>
      </c>
      <c r="B66" s="816"/>
      <c r="C66" s="816"/>
      <c r="D66" s="879">
        <v>110</v>
      </c>
      <c r="E66" s="496"/>
    </row>
    <row r="67" spans="1:4" ht="12" customHeight="1">
      <c r="A67" s="878" t="s">
        <v>774</v>
      </c>
      <c r="B67" s="816"/>
      <c r="C67" s="816"/>
      <c r="D67" s="879">
        <v>100</v>
      </c>
    </row>
    <row r="68" spans="1:4" ht="12" customHeight="1" thickBot="1">
      <c r="A68" s="883" t="s">
        <v>752</v>
      </c>
      <c r="B68" s="884"/>
      <c r="C68" s="884"/>
      <c r="D68" s="885">
        <v>50</v>
      </c>
    </row>
    <row r="69" spans="2:4" ht="13.5" thickBot="1">
      <c r="B69" s="875">
        <f>SUM(B3:B68)</f>
        <v>27700</v>
      </c>
      <c r="D69" s="875">
        <f>SUM(D3:D68)</f>
        <v>177097</v>
      </c>
    </row>
  </sheetData>
  <mergeCells count="1">
    <mergeCell ref="A1:D1"/>
  </mergeCells>
  <printOptions horizontalCentered="1"/>
  <pageMargins left="0" right="0" top="0.1968503937007874" bottom="0" header="0.1181102362204724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F1"/>
    </sheetView>
  </sheetViews>
  <sheetFormatPr defaultColWidth="9.00390625" defaultRowHeight="12.75"/>
  <cols>
    <col min="1" max="1" width="29.875" style="577" customWidth="1"/>
    <col min="2" max="3" width="12.75390625" style="564" customWidth="1"/>
    <col min="4" max="4" width="12.75390625" style="559" customWidth="1"/>
    <col min="5" max="5" width="12.75390625" style="556" customWidth="1"/>
    <col min="6" max="6" width="12.75390625" style="578" customWidth="1"/>
    <col min="7" max="7" width="9.125" style="10" customWidth="1"/>
  </cols>
  <sheetData>
    <row r="1" spans="1:6" ht="18">
      <c r="A1" s="1042" t="s">
        <v>128</v>
      </c>
      <c r="B1" s="1043"/>
      <c r="C1" s="1043"/>
      <c r="D1" s="1043"/>
      <c r="E1" s="1043"/>
      <c r="F1" s="1043"/>
    </row>
    <row r="2" ht="13.5" thickBot="1"/>
    <row r="3" spans="1:7" ht="13.5" thickBot="1">
      <c r="A3" s="532" t="s">
        <v>943</v>
      </c>
      <c r="B3" s="533" t="s">
        <v>944</v>
      </c>
      <c r="C3" s="534" t="s">
        <v>945</v>
      </c>
      <c r="D3" s="534" t="s">
        <v>946</v>
      </c>
      <c r="E3" s="535" t="s">
        <v>947</v>
      </c>
      <c r="F3" s="890" t="s">
        <v>247</v>
      </c>
      <c r="G3" s="536"/>
    </row>
    <row r="4" spans="1:6" ht="13.5" thickBot="1">
      <c r="A4" s="532"/>
      <c r="B4" s="607">
        <v>2006</v>
      </c>
      <c r="C4" s="607">
        <v>2006</v>
      </c>
      <c r="D4" s="607">
        <v>2006</v>
      </c>
      <c r="E4" s="886">
        <v>2006</v>
      </c>
      <c r="F4" s="893">
        <v>2006</v>
      </c>
    </row>
    <row r="5" spans="1:6" ht="12.75">
      <c r="A5" s="188" t="s">
        <v>948</v>
      </c>
      <c r="B5" s="537">
        <v>350000</v>
      </c>
      <c r="C5" s="538">
        <v>750000</v>
      </c>
      <c r="D5" s="539">
        <v>450000</v>
      </c>
      <c r="E5" s="887">
        <v>900000</v>
      </c>
      <c r="F5" s="892">
        <f aca="true" t="shared" si="0" ref="F5:F18">B5+C5+D5+E5</f>
        <v>2450000</v>
      </c>
    </row>
    <row r="6" spans="1:6" ht="12.75">
      <c r="A6" s="188" t="s">
        <v>949</v>
      </c>
      <c r="B6" s="542">
        <v>750000</v>
      </c>
      <c r="C6" s="538">
        <v>400000</v>
      </c>
      <c r="D6" s="543">
        <v>350000</v>
      </c>
      <c r="E6" s="887">
        <v>901000</v>
      </c>
      <c r="F6" s="891">
        <f t="shared" si="0"/>
        <v>2401000</v>
      </c>
    </row>
    <row r="7" spans="1:6" ht="12.75">
      <c r="A7" s="188" t="s">
        <v>950</v>
      </c>
      <c r="B7" s="542">
        <v>1620000</v>
      </c>
      <c r="C7" s="538">
        <v>1900000</v>
      </c>
      <c r="D7" s="543">
        <v>750000</v>
      </c>
      <c r="E7" s="887">
        <v>2800000</v>
      </c>
      <c r="F7" s="891">
        <f t="shared" si="0"/>
        <v>7070000</v>
      </c>
    </row>
    <row r="8" spans="1:6" ht="12.75">
      <c r="A8" s="188" t="s">
        <v>951</v>
      </c>
      <c r="B8" s="542">
        <v>95000</v>
      </c>
      <c r="C8" s="538">
        <v>140000</v>
      </c>
      <c r="D8" s="543">
        <v>50000</v>
      </c>
      <c r="E8" s="887">
        <v>80000</v>
      </c>
      <c r="F8" s="891">
        <f t="shared" si="0"/>
        <v>365000</v>
      </c>
    </row>
    <row r="9" spans="1:6" ht="12.75">
      <c r="A9" s="188" t="s">
        <v>952</v>
      </c>
      <c r="B9" s="542">
        <v>1300000</v>
      </c>
      <c r="C9" s="538">
        <v>1750000</v>
      </c>
      <c r="D9" s="543">
        <v>1000000</v>
      </c>
      <c r="E9" s="887">
        <v>1370000</v>
      </c>
      <c r="F9" s="891">
        <f t="shared" si="0"/>
        <v>5420000</v>
      </c>
    </row>
    <row r="10" spans="1:6" ht="12.75">
      <c r="A10" s="188" t="s">
        <v>953</v>
      </c>
      <c r="B10" s="542">
        <v>300000</v>
      </c>
      <c r="C10" s="538">
        <v>580000</v>
      </c>
      <c r="D10" s="543">
        <v>100000</v>
      </c>
      <c r="E10" s="887">
        <v>500000</v>
      </c>
      <c r="F10" s="891">
        <f t="shared" si="0"/>
        <v>1480000</v>
      </c>
    </row>
    <row r="11" spans="1:6" ht="12.75">
      <c r="A11" s="188" t="s">
        <v>954</v>
      </c>
      <c r="B11" s="542">
        <v>0</v>
      </c>
      <c r="C11" s="538">
        <v>0</v>
      </c>
      <c r="D11" s="543">
        <v>0</v>
      </c>
      <c r="E11" s="887">
        <v>25000</v>
      </c>
      <c r="F11" s="891">
        <f t="shared" si="0"/>
        <v>25000</v>
      </c>
    </row>
    <row r="12" spans="1:6" ht="12.75">
      <c r="A12" s="188" t="s">
        <v>955</v>
      </c>
      <c r="B12" s="542">
        <v>415000</v>
      </c>
      <c r="C12" s="538">
        <v>360000</v>
      </c>
      <c r="D12" s="543">
        <v>350000</v>
      </c>
      <c r="E12" s="887">
        <v>600000</v>
      </c>
      <c r="F12" s="891">
        <f t="shared" si="0"/>
        <v>1725000</v>
      </c>
    </row>
    <row r="13" spans="1:6" ht="12.75">
      <c r="A13" s="188" t="s">
        <v>956</v>
      </c>
      <c r="B13" s="542">
        <v>110000</v>
      </c>
      <c r="C13" s="538">
        <v>170000</v>
      </c>
      <c r="D13" s="543">
        <v>742000</v>
      </c>
      <c r="E13" s="887">
        <v>480000</v>
      </c>
      <c r="F13" s="891">
        <f t="shared" si="0"/>
        <v>1502000</v>
      </c>
    </row>
    <row r="14" spans="1:6" ht="12.75">
      <c r="A14" s="188" t="s">
        <v>957</v>
      </c>
      <c r="B14" s="542">
        <v>93000</v>
      </c>
      <c r="C14" s="538">
        <v>93000</v>
      </c>
      <c r="D14" s="544">
        <v>93000</v>
      </c>
      <c r="E14" s="887">
        <v>13000</v>
      </c>
      <c r="F14" s="891">
        <f t="shared" si="0"/>
        <v>292000</v>
      </c>
    </row>
    <row r="15" spans="1:6" ht="12.75">
      <c r="A15" s="188" t="s">
        <v>958</v>
      </c>
      <c r="B15" s="542">
        <v>30000</v>
      </c>
      <c r="C15" s="538">
        <v>135000</v>
      </c>
      <c r="D15" s="543">
        <v>258000</v>
      </c>
      <c r="E15" s="887">
        <v>300000</v>
      </c>
      <c r="F15" s="891">
        <f t="shared" si="0"/>
        <v>723000</v>
      </c>
    </row>
    <row r="16" spans="1:6" ht="12.75">
      <c r="A16" s="188" t="s">
        <v>959</v>
      </c>
      <c r="B16" s="542">
        <v>150000</v>
      </c>
      <c r="C16" s="538">
        <v>150000</v>
      </c>
      <c r="D16" s="545">
        <v>0</v>
      </c>
      <c r="E16" s="887">
        <v>300000</v>
      </c>
      <c r="F16" s="891">
        <f t="shared" si="0"/>
        <v>600000</v>
      </c>
    </row>
    <row r="17" spans="1:6" ht="13.5" thickBot="1">
      <c r="A17" s="188" t="s">
        <v>960</v>
      </c>
      <c r="B17" s="546"/>
      <c r="C17" s="547">
        <v>200000</v>
      </c>
      <c r="D17" s="548"/>
      <c r="E17" s="549"/>
      <c r="F17" s="894">
        <f t="shared" si="0"/>
        <v>200000</v>
      </c>
    </row>
    <row r="18" spans="1:6" ht="13.5" thickBot="1">
      <c r="A18" s="550" t="s">
        <v>961</v>
      </c>
      <c r="B18" s="551">
        <f>SUM(B5:B17)</f>
        <v>5213000</v>
      </c>
      <c r="C18" s="552">
        <f>SUM(C5:C17)</f>
        <v>6628000</v>
      </c>
      <c r="D18" s="552">
        <f>SUM(D5:D17)</f>
        <v>4143000</v>
      </c>
      <c r="E18" s="888">
        <f>SUM(E5:E17)</f>
        <v>8269000</v>
      </c>
      <c r="F18" s="597">
        <f t="shared" si="0"/>
        <v>24253000</v>
      </c>
    </row>
    <row r="19" spans="1:6" ht="12.75">
      <c r="A19" s="553"/>
      <c r="B19" s="554"/>
      <c r="C19" s="555"/>
      <c r="D19" s="556"/>
      <c r="F19" s="889"/>
    </row>
    <row r="20" spans="1:6" ht="12.75">
      <c r="A20" s="188" t="s">
        <v>962</v>
      </c>
      <c r="B20" s="560">
        <v>1620000</v>
      </c>
      <c r="C20" s="563">
        <v>1900000</v>
      </c>
      <c r="D20" s="562">
        <v>750000</v>
      </c>
      <c r="E20" s="540">
        <v>2800000</v>
      </c>
      <c r="F20" s="541">
        <f aca="true" t="shared" si="1" ref="F20:F26">B20+C20+D20+E20</f>
        <v>7070000</v>
      </c>
    </row>
    <row r="21" spans="1:6" ht="12.75">
      <c r="A21" s="188" t="s">
        <v>963</v>
      </c>
      <c r="B21" s="560"/>
      <c r="C21" s="561">
        <v>0</v>
      </c>
      <c r="D21" s="562">
        <v>10000</v>
      </c>
      <c r="E21" s="540">
        <v>150000</v>
      </c>
      <c r="F21" s="541">
        <f t="shared" si="1"/>
        <v>160000</v>
      </c>
    </row>
    <row r="22" spans="1:6" ht="12.75">
      <c r="A22" s="188" t="s">
        <v>964</v>
      </c>
      <c r="B22" s="560">
        <v>30000</v>
      </c>
      <c r="C22" s="563">
        <v>50000</v>
      </c>
      <c r="D22" s="562">
        <v>15000</v>
      </c>
      <c r="E22" s="540">
        <v>30000</v>
      </c>
      <c r="F22" s="541">
        <f t="shared" si="1"/>
        <v>125000</v>
      </c>
    </row>
    <row r="23" spans="1:6" ht="12.75">
      <c r="A23" s="188" t="s">
        <v>965</v>
      </c>
      <c r="B23" s="560">
        <v>48000</v>
      </c>
      <c r="C23" s="563">
        <v>100000</v>
      </c>
      <c r="D23" s="562">
        <v>70000</v>
      </c>
      <c r="E23" s="540">
        <v>110000</v>
      </c>
      <c r="F23" s="541">
        <f t="shared" si="1"/>
        <v>328000</v>
      </c>
    </row>
    <row r="24" spans="1:6" ht="12.75">
      <c r="A24" s="188" t="s">
        <v>966</v>
      </c>
      <c r="B24" s="560">
        <v>7000</v>
      </c>
      <c r="C24" s="563">
        <v>1000</v>
      </c>
      <c r="D24" s="562">
        <v>10000</v>
      </c>
      <c r="E24" s="540">
        <v>10000</v>
      </c>
      <c r="F24" s="541">
        <f t="shared" si="1"/>
        <v>28000</v>
      </c>
    </row>
    <row r="25" spans="1:6" ht="13.5" thickBot="1">
      <c r="A25" s="188" t="s">
        <v>967</v>
      </c>
      <c r="B25" s="560">
        <v>15000</v>
      </c>
      <c r="C25" s="563">
        <v>5000</v>
      </c>
      <c r="D25" s="562">
        <v>50000</v>
      </c>
      <c r="E25" s="540">
        <v>20000</v>
      </c>
      <c r="F25" s="896">
        <f t="shared" si="1"/>
        <v>90000</v>
      </c>
    </row>
    <row r="26" spans="1:6" ht="13.5" thickBot="1">
      <c r="A26" s="557" t="s">
        <v>968</v>
      </c>
      <c r="B26" s="565">
        <f>SUM(B20:B25)</f>
        <v>1720000</v>
      </c>
      <c r="C26" s="565">
        <f>SUM(C20:C25)</f>
        <v>2056000</v>
      </c>
      <c r="D26" s="565">
        <f>SUM(D20:D25)</f>
        <v>905000</v>
      </c>
      <c r="E26" s="895">
        <f>SUM(E20:E25)</f>
        <v>3120000</v>
      </c>
      <c r="F26" s="598">
        <f t="shared" si="1"/>
        <v>7801000</v>
      </c>
    </row>
    <row r="27" spans="1:7" ht="13.5" thickBot="1">
      <c r="A27" s="566"/>
      <c r="B27" s="556"/>
      <c r="C27" s="567"/>
      <c r="D27" s="556"/>
      <c r="F27" s="889"/>
      <c r="G27" s="531"/>
    </row>
    <row r="28" spans="1:6" ht="13.5" thickBot="1">
      <c r="A28" s="568" t="s">
        <v>969</v>
      </c>
      <c r="B28" s="569">
        <v>3493000</v>
      </c>
      <c r="C28" s="570">
        <v>4572000</v>
      </c>
      <c r="D28" s="571">
        <v>3238000</v>
      </c>
      <c r="E28" s="572">
        <v>5149000</v>
      </c>
      <c r="F28" s="558">
        <f>B28+C28+D28+E28</f>
        <v>16452000</v>
      </c>
    </row>
    <row r="29" spans="1:6" ht="12.75">
      <c r="A29" s="566"/>
      <c r="B29" s="556"/>
      <c r="C29" s="573"/>
      <c r="D29" s="556"/>
      <c r="F29" s="574"/>
    </row>
    <row r="30" spans="1:6" ht="12.75">
      <c r="A30" s="575" t="s">
        <v>970</v>
      </c>
      <c r="B30" s="576">
        <f>B18-B26-B28</f>
        <v>0</v>
      </c>
      <c r="C30" s="576">
        <f>C18-C26-C28</f>
        <v>0</v>
      </c>
      <c r="D30" s="576">
        <f>D18-D26-D28</f>
        <v>0</v>
      </c>
      <c r="E30" s="576">
        <f>E18-E26-E28</f>
        <v>0</v>
      </c>
      <c r="F30" s="576">
        <f>F18-F26-F28</f>
        <v>0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18:E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300"/>
  <sheetViews>
    <sheetView workbookViewId="0" topLeftCell="A1">
      <selection activeCell="J23" sqref="J23"/>
    </sheetView>
  </sheetViews>
  <sheetFormatPr defaultColWidth="9.00390625" defaultRowHeight="12.75"/>
  <cols>
    <col min="1" max="1" width="22.75390625" style="580" customWidth="1"/>
    <col min="2" max="2" width="12.875" style="581" bestFit="1" customWidth="1"/>
    <col min="3" max="3" width="10.00390625" style="581" bestFit="1" customWidth="1"/>
    <col min="4" max="4" width="11.375" style="581" bestFit="1" customWidth="1"/>
    <col min="5" max="5" width="9.125" style="581" bestFit="1" customWidth="1"/>
    <col min="6" max="6" width="7.875" style="581" bestFit="1" customWidth="1"/>
    <col min="7" max="7" width="11.75390625" style="581" bestFit="1" customWidth="1"/>
    <col min="8" max="8" width="11.375" style="606" bestFit="1" customWidth="1"/>
    <col min="9" max="9" width="7.875" style="581" bestFit="1" customWidth="1"/>
    <col min="10" max="20" width="8.75390625" style="580" customWidth="1"/>
  </cols>
  <sheetData>
    <row r="1" spans="1:20" ht="18">
      <c r="A1" s="1042" t="s">
        <v>135</v>
      </c>
      <c r="B1" s="1043"/>
      <c r="C1" s="1043"/>
      <c r="D1" s="1043"/>
      <c r="E1" s="1043"/>
      <c r="F1" s="1043"/>
      <c r="G1" s="1029"/>
      <c r="H1" s="1029"/>
      <c r="I1" s="102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</row>
    <row r="2" ht="13.5" thickBot="1">
      <c r="H2" s="581"/>
    </row>
    <row r="3" spans="1:9" ht="12.75">
      <c r="A3" s="898" t="s">
        <v>974</v>
      </c>
      <c r="B3" s="899" t="s">
        <v>944</v>
      </c>
      <c r="C3" s="899" t="s">
        <v>129</v>
      </c>
      <c r="D3" s="899" t="s">
        <v>130</v>
      </c>
      <c r="E3" s="899" t="s">
        <v>131</v>
      </c>
      <c r="F3" s="899" t="s">
        <v>132</v>
      </c>
      <c r="G3" s="899" t="s">
        <v>133</v>
      </c>
      <c r="H3" s="899" t="s">
        <v>134</v>
      </c>
      <c r="I3" s="900" t="s">
        <v>247</v>
      </c>
    </row>
    <row r="4" spans="1:9" ht="12.75">
      <c r="A4" s="801" t="s">
        <v>948</v>
      </c>
      <c r="B4" s="584">
        <v>160000</v>
      </c>
      <c r="C4" s="585">
        <v>150000</v>
      </c>
      <c r="D4" s="585">
        <v>290000</v>
      </c>
      <c r="E4" s="584">
        <v>200000</v>
      </c>
      <c r="F4" s="584">
        <v>220000</v>
      </c>
      <c r="G4" s="584">
        <v>230000</v>
      </c>
      <c r="H4" s="586">
        <v>200000</v>
      </c>
      <c r="I4" s="907">
        <f aca="true" t="shared" si="0" ref="I4:I15">B4+C4+D4+E4+F4+G4+H4</f>
        <v>1450000</v>
      </c>
    </row>
    <row r="5" spans="1:9" ht="12.75">
      <c r="A5" s="801" t="s">
        <v>949</v>
      </c>
      <c r="B5" s="584">
        <v>230000</v>
      </c>
      <c r="C5" s="585">
        <v>130000</v>
      </c>
      <c r="D5" s="585">
        <v>200000</v>
      </c>
      <c r="E5" s="584">
        <v>250000</v>
      </c>
      <c r="F5" s="584">
        <v>190000</v>
      </c>
      <c r="G5" s="584">
        <v>250000</v>
      </c>
      <c r="H5" s="586">
        <v>130000</v>
      </c>
      <c r="I5" s="907">
        <f t="shared" si="0"/>
        <v>1380000</v>
      </c>
    </row>
    <row r="6" spans="1:9" ht="12.75">
      <c r="A6" s="801" t="s">
        <v>971</v>
      </c>
      <c r="B6" s="584">
        <v>230000</v>
      </c>
      <c r="C6" s="585">
        <v>250000</v>
      </c>
      <c r="D6" s="585">
        <v>350000</v>
      </c>
      <c r="E6" s="584">
        <v>350000</v>
      </c>
      <c r="F6" s="584">
        <v>400000</v>
      </c>
      <c r="G6" s="584">
        <v>450000</v>
      </c>
      <c r="H6" s="586">
        <v>125000</v>
      </c>
      <c r="I6" s="907">
        <f t="shared" si="0"/>
        <v>2155000</v>
      </c>
    </row>
    <row r="7" spans="1:9" ht="12.75">
      <c r="A7" s="801" t="s">
        <v>972</v>
      </c>
      <c r="B7" s="584">
        <v>0</v>
      </c>
      <c r="C7" s="585">
        <v>0</v>
      </c>
      <c r="D7" s="585">
        <v>0</v>
      </c>
      <c r="E7" s="584">
        <v>0</v>
      </c>
      <c r="F7" s="584">
        <v>0</v>
      </c>
      <c r="G7" s="584"/>
      <c r="H7" s="586">
        <v>700000</v>
      </c>
      <c r="I7" s="907">
        <f t="shared" si="0"/>
        <v>700000</v>
      </c>
    </row>
    <row r="8" spans="1:9" ht="12.75">
      <c r="A8" s="801" t="s">
        <v>951</v>
      </c>
      <c r="B8" s="584">
        <v>40000</v>
      </c>
      <c r="C8" s="585">
        <v>30000</v>
      </c>
      <c r="D8" s="585">
        <v>50000</v>
      </c>
      <c r="E8" s="584">
        <v>60000</v>
      </c>
      <c r="F8" s="584">
        <v>35000</v>
      </c>
      <c r="G8" s="584">
        <v>25000</v>
      </c>
      <c r="H8" s="586">
        <v>42000</v>
      </c>
      <c r="I8" s="907">
        <f t="shared" si="0"/>
        <v>282000</v>
      </c>
    </row>
    <row r="9" spans="1:9" ht="12.75">
      <c r="A9" s="801" t="s">
        <v>973</v>
      </c>
      <c r="B9" s="584">
        <v>175000</v>
      </c>
      <c r="C9" s="585">
        <v>0</v>
      </c>
      <c r="D9" s="585">
        <v>415000</v>
      </c>
      <c r="E9" s="584">
        <v>200000</v>
      </c>
      <c r="F9" s="584">
        <v>0</v>
      </c>
      <c r="G9" s="584">
        <v>140000</v>
      </c>
      <c r="H9" s="586">
        <v>0</v>
      </c>
      <c r="I9" s="907">
        <f t="shared" si="0"/>
        <v>930000</v>
      </c>
    </row>
    <row r="10" spans="1:9" ht="12.75">
      <c r="A10" s="801" t="s">
        <v>953</v>
      </c>
      <c r="B10" s="584">
        <v>75000</v>
      </c>
      <c r="C10" s="585">
        <v>150000</v>
      </c>
      <c r="D10" s="585">
        <v>150000</v>
      </c>
      <c r="E10" s="584">
        <v>110000</v>
      </c>
      <c r="F10" s="584">
        <v>70000</v>
      </c>
      <c r="G10" s="584">
        <v>75000</v>
      </c>
      <c r="H10" s="586">
        <v>265000</v>
      </c>
      <c r="I10" s="907">
        <f t="shared" si="0"/>
        <v>895000</v>
      </c>
    </row>
    <row r="11" spans="1:9" ht="12.75">
      <c r="A11" s="801" t="s">
        <v>954</v>
      </c>
      <c r="B11" s="584">
        <v>0</v>
      </c>
      <c r="C11" s="585">
        <v>0</v>
      </c>
      <c r="D11" s="585">
        <v>0</v>
      </c>
      <c r="E11" s="584">
        <v>0</v>
      </c>
      <c r="F11" s="584">
        <v>200000</v>
      </c>
      <c r="G11" s="584">
        <v>0</v>
      </c>
      <c r="H11" s="586">
        <v>110000</v>
      </c>
      <c r="I11" s="907">
        <f t="shared" si="0"/>
        <v>310000</v>
      </c>
    </row>
    <row r="12" spans="1:9" ht="12.75">
      <c r="A12" s="801" t="s">
        <v>955</v>
      </c>
      <c r="B12" s="584">
        <v>115000</v>
      </c>
      <c r="C12" s="585">
        <v>65000</v>
      </c>
      <c r="D12" s="585">
        <v>130000</v>
      </c>
      <c r="E12" s="584">
        <v>90000</v>
      </c>
      <c r="F12" s="584">
        <v>90000</v>
      </c>
      <c r="G12" s="584">
        <v>185000</v>
      </c>
      <c r="H12" s="586">
        <v>170000</v>
      </c>
      <c r="I12" s="907">
        <f t="shared" si="0"/>
        <v>845000</v>
      </c>
    </row>
    <row r="13" spans="1:9" ht="12.75">
      <c r="A13" s="801" t="s">
        <v>956</v>
      </c>
      <c r="B13" s="584">
        <v>35000</v>
      </c>
      <c r="C13" s="585">
        <v>35000</v>
      </c>
      <c r="D13" s="585">
        <v>35000</v>
      </c>
      <c r="E13" s="584">
        <v>55000</v>
      </c>
      <c r="F13" s="584">
        <v>400000</v>
      </c>
      <c r="G13" s="584">
        <v>35000</v>
      </c>
      <c r="H13" s="586">
        <v>45000</v>
      </c>
      <c r="I13" s="907">
        <f t="shared" si="0"/>
        <v>640000</v>
      </c>
    </row>
    <row r="14" spans="1:9" ht="12.75">
      <c r="A14" s="801" t="s">
        <v>958</v>
      </c>
      <c r="B14" s="584">
        <v>19000</v>
      </c>
      <c r="C14" s="585">
        <v>9000</v>
      </c>
      <c r="D14" s="585">
        <v>20000</v>
      </c>
      <c r="E14" s="584">
        <v>13000</v>
      </c>
      <c r="F14" s="584">
        <v>10000</v>
      </c>
      <c r="G14" s="584">
        <v>24000</v>
      </c>
      <c r="H14" s="586">
        <v>10000</v>
      </c>
      <c r="I14" s="907">
        <f t="shared" si="0"/>
        <v>105000</v>
      </c>
    </row>
    <row r="15" spans="1:9" ht="13.5" thickBot="1">
      <c r="A15" s="901" t="s">
        <v>961</v>
      </c>
      <c r="B15" s="902">
        <f aca="true" t="shared" si="1" ref="B15:H15">SUM(B4:B14)</f>
        <v>1079000</v>
      </c>
      <c r="C15" s="902">
        <f t="shared" si="1"/>
        <v>819000</v>
      </c>
      <c r="D15" s="902">
        <f t="shared" si="1"/>
        <v>1640000</v>
      </c>
      <c r="E15" s="902">
        <f t="shared" si="1"/>
        <v>1328000</v>
      </c>
      <c r="F15" s="902">
        <f t="shared" si="1"/>
        <v>1615000</v>
      </c>
      <c r="G15" s="902">
        <f t="shared" si="1"/>
        <v>1414000</v>
      </c>
      <c r="H15" s="902">
        <f t="shared" si="1"/>
        <v>1797000</v>
      </c>
      <c r="I15" s="908">
        <f t="shared" si="0"/>
        <v>9692000</v>
      </c>
    </row>
    <row r="16" spans="2:9" ht="13.5" thickBot="1">
      <c r="B16" s="589"/>
      <c r="C16" s="590"/>
      <c r="D16" s="590"/>
      <c r="E16" s="589"/>
      <c r="F16" s="591"/>
      <c r="G16" s="589"/>
      <c r="H16" s="590"/>
      <c r="I16" s="564"/>
    </row>
    <row r="17" spans="1:9" ht="12.75">
      <c r="A17" s="797" t="s">
        <v>962</v>
      </c>
      <c r="B17" s="903">
        <v>230000</v>
      </c>
      <c r="C17" s="904">
        <v>250000</v>
      </c>
      <c r="D17" s="904">
        <v>350000</v>
      </c>
      <c r="E17" s="903">
        <v>350000</v>
      </c>
      <c r="F17" s="903">
        <v>400000</v>
      </c>
      <c r="G17" s="903">
        <v>450000</v>
      </c>
      <c r="H17" s="905">
        <v>954000</v>
      </c>
      <c r="I17" s="909">
        <f aca="true" t="shared" si="2" ref="I17:I22">B17+C17+D17+E17+F17+G17+H17</f>
        <v>2984000</v>
      </c>
    </row>
    <row r="18" spans="1:9" ht="12.75">
      <c r="A18" s="801" t="s">
        <v>964</v>
      </c>
      <c r="B18" s="584">
        <v>60000</v>
      </c>
      <c r="C18" s="585">
        <v>68000</v>
      </c>
      <c r="D18" s="585">
        <v>130000</v>
      </c>
      <c r="E18" s="584">
        <v>100000</v>
      </c>
      <c r="F18" s="584">
        <v>62000</v>
      </c>
      <c r="G18" s="584">
        <v>120000</v>
      </c>
      <c r="H18" s="586">
        <v>45000</v>
      </c>
      <c r="I18" s="907">
        <f t="shared" si="2"/>
        <v>585000</v>
      </c>
    </row>
    <row r="19" spans="1:9" ht="12.75">
      <c r="A19" s="801" t="s">
        <v>965</v>
      </c>
      <c r="B19" s="584"/>
      <c r="C19" s="585">
        <v>0</v>
      </c>
      <c r="D19" s="585">
        <v>53000</v>
      </c>
      <c r="E19" s="584">
        <v>500</v>
      </c>
      <c r="F19" s="584">
        <v>500</v>
      </c>
      <c r="G19" s="584">
        <v>1000</v>
      </c>
      <c r="H19" s="586">
        <v>500</v>
      </c>
      <c r="I19" s="907">
        <f t="shared" si="2"/>
        <v>55500</v>
      </c>
    </row>
    <row r="20" spans="1:9" ht="12.75">
      <c r="A20" s="801" t="s">
        <v>966</v>
      </c>
      <c r="B20" s="584"/>
      <c r="C20" s="585">
        <v>500</v>
      </c>
      <c r="D20" s="585">
        <v>500</v>
      </c>
      <c r="E20" s="584">
        <v>500</v>
      </c>
      <c r="F20" s="584">
        <v>2000</v>
      </c>
      <c r="G20" s="584">
        <v>2000</v>
      </c>
      <c r="H20" s="586">
        <v>500</v>
      </c>
      <c r="I20" s="907">
        <f t="shared" si="2"/>
        <v>6000</v>
      </c>
    </row>
    <row r="21" spans="1:9" ht="12.75">
      <c r="A21" s="801" t="s">
        <v>967</v>
      </c>
      <c r="B21" s="584">
        <v>1000</v>
      </c>
      <c r="C21" s="585">
        <v>500</v>
      </c>
      <c r="D21" s="585">
        <v>1500</v>
      </c>
      <c r="E21" s="584">
        <v>1000</v>
      </c>
      <c r="F21" s="584">
        <v>500</v>
      </c>
      <c r="G21" s="584">
        <v>0</v>
      </c>
      <c r="H21" s="586"/>
      <c r="I21" s="907">
        <f t="shared" si="2"/>
        <v>4500</v>
      </c>
    </row>
    <row r="22" spans="1:9" ht="13.5" thickBot="1">
      <c r="A22" s="901" t="s">
        <v>968</v>
      </c>
      <c r="B22" s="902">
        <f aca="true" t="shared" si="3" ref="B22:H22">SUM(B17:B21)</f>
        <v>291000</v>
      </c>
      <c r="C22" s="902">
        <f t="shared" si="3"/>
        <v>319000</v>
      </c>
      <c r="D22" s="902">
        <f t="shared" si="3"/>
        <v>535000</v>
      </c>
      <c r="E22" s="902">
        <f t="shared" si="3"/>
        <v>452000</v>
      </c>
      <c r="F22" s="902">
        <f t="shared" si="3"/>
        <v>465000</v>
      </c>
      <c r="G22" s="902">
        <f t="shared" si="3"/>
        <v>573000</v>
      </c>
      <c r="H22" s="902">
        <f t="shared" si="3"/>
        <v>1000000</v>
      </c>
      <c r="I22" s="908">
        <f t="shared" si="2"/>
        <v>3635000</v>
      </c>
    </row>
    <row r="23" spans="2:9" ht="13.5" thickBot="1">
      <c r="B23" s="593"/>
      <c r="C23" s="593"/>
      <c r="D23" s="593"/>
      <c r="E23" s="589"/>
      <c r="F23" s="591"/>
      <c r="G23" s="589"/>
      <c r="H23" s="590"/>
      <c r="I23" s="564"/>
    </row>
    <row r="24" spans="1:9" ht="13.5" thickBot="1">
      <c r="A24" s="594" t="s">
        <v>969</v>
      </c>
      <c r="B24" s="595">
        <v>788000</v>
      </c>
      <c r="C24" s="595">
        <v>500000</v>
      </c>
      <c r="D24" s="595">
        <v>1105000</v>
      </c>
      <c r="E24" s="596">
        <v>876000</v>
      </c>
      <c r="F24" s="597">
        <v>1150000</v>
      </c>
      <c r="G24" s="597">
        <v>841000</v>
      </c>
      <c r="H24" s="598">
        <v>797000</v>
      </c>
      <c r="I24" s="598">
        <f>B24+C24+D24+E24+F24+G24+H24</f>
        <v>6057000</v>
      </c>
    </row>
    <row r="25" spans="2:12" ht="12.75">
      <c r="B25" s="593"/>
      <c r="C25" s="580"/>
      <c r="D25" s="593"/>
      <c r="E25" s="589"/>
      <c r="F25" s="591"/>
      <c r="G25" s="589"/>
      <c r="H25" s="590"/>
      <c r="I25" s="600"/>
      <c r="J25" s="599"/>
      <c r="K25" s="599"/>
      <c r="L25" s="599"/>
    </row>
    <row r="26" spans="1:12" ht="12.75">
      <c r="A26" s="601" t="s">
        <v>970</v>
      </c>
      <c r="B26" s="587">
        <f aca="true" t="shared" si="4" ref="B26:H26">B24+B22-B15</f>
        <v>0</v>
      </c>
      <c r="C26" s="587">
        <f t="shared" si="4"/>
        <v>0</v>
      </c>
      <c r="D26" s="587">
        <f t="shared" si="4"/>
        <v>0</v>
      </c>
      <c r="E26" s="587">
        <f t="shared" si="4"/>
        <v>0</v>
      </c>
      <c r="F26" s="587">
        <f t="shared" si="4"/>
        <v>0</v>
      </c>
      <c r="G26" s="587">
        <f t="shared" si="4"/>
        <v>0</v>
      </c>
      <c r="H26" s="587">
        <f t="shared" si="4"/>
        <v>0</v>
      </c>
      <c r="I26" s="906">
        <v>0</v>
      </c>
      <c r="J26" s="599"/>
      <c r="K26" s="599"/>
      <c r="L26" s="599"/>
    </row>
    <row r="27" spans="4:12" ht="12.75">
      <c r="D27" s="591"/>
      <c r="G27" s="591"/>
      <c r="H27" s="602"/>
      <c r="I27" s="603"/>
      <c r="J27" s="599"/>
      <c r="K27" s="599"/>
      <c r="L27" s="599"/>
    </row>
    <row r="28" spans="1:20" ht="12.75">
      <c r="A28" s="604"/>
      <c r="B28" s="604"/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4"/>
      <c r="S28" s="604"/>
      <c r="T28" s="604"/>
    </row>
    <row r="29" spans="1:20" ht="12.75">
      <c r="A29" s="605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</row>
    <row r="30" spans="1:20" ht="12.75">
      <c r="A30" s="604"/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</row>
    <row r="31" spans="4:7" ht="12.75">
      <c r="D31" s="591"/>
      <c r="G31" s="591"/>
    </row>
    <row r="32" spans="4:7" ht="12.75">
      <c r="D32" s="591"/>
      <c r="G32" s="591"/>
    </row>
    <row r="33" spans="4:7" ht="12.75">
      <c r="D33" s="591"/>
      <c r="G33" s="591"/>
    </row>
    <row r="34" spans="4:7" ht="12.75">
      <c r="D34" s="591"/>
      <c r="G34" s="591"/>
    </row>
    <row r="35" spans="4:7" ht="12.75">
      <c r="D35" s="591"/>
      <c r="G35" s="591"/>
    </row>
    <row r="36" spans="4:7" ht="12.75">
      <c r="D36" s="591"/>
      <c r="G36" s="591"/>
    </row>
    <row r="37" spans="4:7" ht="12.75">
      <c r="D37" s="591"/>
      <c r="G37" s="591"/>
    </row>
    <row r="38" spans="4:7" ht="12.75">
      <c r="D38" s="591"/>
      <c r="G38" s="591"/>
    </row>
    <row r="39" spans="4:7" ht="12.75">
      <c r="D39" s="591"/>
      <c r="G39" s="591"/>
    </row>
    <row r="40" spans="4:7" ht="12.75">
      <c r="D40" s="591"/>
      <c r="G40" s="591"/>
    </row>
    <row r="41" spans="4:7" ht="12.75">
      <c r="D41" s="591"/>
      <c r="G41" s="591"/>
    </row>
    <row r="42" spans="4:7" ht="12.75">
      <c r="D42" s="591"/>
      <c r="G42" s="591"/>
    </row>
    <row r="43" spans="4:7" ht="12.75">
      <c r="D43" s="591"/>
      <c r="G43" s="591"/>
    </row>
    <row r="44" spans="4:7" ht="12.75">
      <c r="D44" s="591"/>
      <c r="G44" s="591"/>
    </row>
    <row r="45" spans="4:7" ht="12.75">
      <c r="D45" s="591"/>
      <c r="G45" s="591"/>
    </row>
    <row r="46" spans="4:7" ht="12.75">
      <c r="D46" s="591"/>
      <c r="G46" s="591"/>
    </row>
    <row r="47" spans="4:7" ht="12.75">
      <c r="D47" s="591"/>
      <c r="G47" s="591"/>
    </row>
    <row r="48" spans="4:7" ht="12.75">
      <c r="D48" s="591"/>
      <c r="G48" s="591"/>
    </row>
    <row r="49" spans="4:7" ht="12.75">
      <c r="D49" s="591"/>
      <c r="G49" s="591"/>
    </row>
    <row r="50" spans="4:7" ht="12.75">
      <c r="D50" s="591"/>
      <c r="G50" s="591"/>
    </row>
    <row r="51" spans="4:7" ht="12.75">
      <c r="D51" s="591"/>
      <c r="G51" s="591"/>
    </row>
    <row r="52" spans="4:7" ht="12.75">
      <c r="D52" s="591"/>
      <c r="G52" s="591"/>
    </row>
    <row r="53" spans="4:7" ht="12.75">
      <c r="D53" s="591"/>
      <c r="G53" s="591"/>
    </row>
    <row r="54" spans="4:7" ht="12.75">
      <c r="D54" s="591"/>
      <c r="G54" s="591"/>
    </row>
    <row r="55" spans="4:7" ht="12.75">
      <c r="D55" s="591"/>
      <c r="G55" s="591"/>
    </row>
    <row r="56" spans="4:7" ht="12.75">
      <c r="D56" s="591"/>
      <c r="G56" s="591"/>
    </row>
    <row r="57" spans="4:7" ht="12.75">
      <c r="D57" s="591"/>
      <c r="G57" s="591"/>
    </row>
    <row r="58" spans="4:7" ht="12.75">
      <c r="D58" s="591"/>
      <c r="G58" s="591"/>
    </row>
    <row r="59" spans="4:7" ht="12.75">
      <c r="D59" s="591"/>
      <c r="G59" s="591"/>
    </row>
    <row r="60" spans="4:7" ht="12.75">
      <c r="D60" s="591"/>
      <c r="G60" s="591"/>
    </row>
    <row r="61" spans="4:7" ht="12.75">
      <c r="D61" s="591"/>
      <c r="G61" s="591"/>
    </row>
    <row r="62" spans="4:7" ht="12.75">
      <c r="D62" s="591"/>
      <c r="G62" s="591"/>
    </row>
    <row r="63" spans="4:7" ht="12.75">
      <c r="D63" s="591"/>
      <c r="G63" s="591"/>
    </row>
    <row r="64" spans="4:7" ht="12.75">
      <c r="D64" s="591"/>
      <c r="G64" s="591"/>
    </row>
    <row r="65" spans="4:7" ht="12.75">
      <c r="D65" s="591"/>
      <c r="G65" s="591"/>
    </row>
    <row r="66" spans="4:7" ht="12.75">
      <c r="D66" s="591"/>
      <c r="G66" s="591"/>
    </row>
    <row r="67" spans="4:7" ht="12.75">
      <c r="D67" s="591"/>
      <c r="G67" s="591"/>
    </row>
    <row r="68" spans="4:7" ht="12.75">
      <c r="D68" s="591"/>
      <c r="G68" s="591"/>
    </row>
    <row r="69" spans="4:7" ht="12.75">
      <c r="D69" s="591"/>
      <c r="G69" s="591"/>
    </row>
    <row r="70" spans="4:7" ht="12.75">
      <c r="D70" s="591"/>
      <c r="G70" s="591"/>
    </row>
    <row r="71" spans="4:7" ht="12.75">
      <c r="D71" s="591"/>
      <c r="G71" s="591"/>
    </row>
    <row r="72" spans="4:7" ht="12.75">
      <c r="D72" s="591"/>
      <c r="G72" s="591"/>
    </row>
    <row r="73" spans="4:7" ht="12.75">
      <c r="D73" s="591"/>
      <c r="G73" s="591"/>
    </row>
    <row r="74" spans="4:7" ht="12.75">
      <c r="D74" s="591"/>
      <c r="G74" s="591"/>
    </row>
    <row r="75" spans="4:7" ht="12.75">
      <c r="D75" s="591"/>
      <c r="G75" s="591"/>
    </row>
    <row r="76" spans="4:7" ht="12.75">
      <c r="D76" s="591"/>
      <c r="G76" s="591"/>
    </row>
    <row r="77" spans="4:7" ht="12.75">
      <c r="D77" s="591"/>
      <c r="G77" s="591"/>
    </row>
    <row r="78" spans="4:7" ht="12.75">
      <c r="D78" s="591"/>
      <c r="G78" s="591"/>
    </row>
    <row r="79" spans="4:7" ht="12.75">
      <c r="D79" s="591"/>
      <c r="G79" s="591"/>
    </row>
    <row r="80" spans="4:7" ht="12.75">
      <c r="D80" s="591"/>
      <c r="G80" s="591"/>
    </row>
    <row r="81" spans="4:7" ht="12.75">
      <c r="D81" s="591"/>
      <c r="G81" s="591"/>
    </row>
    <row r="82" spans="4:7" ht="12.75">
      <c r="D82" s="591"/>
      <c r="G82" s="591"/>
    </row>
    <row r="83" spans="4:7" ht="12.75">
      <c r="D83" s="591"/>
      <c r="G83" s="591"/>
    </row>
    <row r="84" spans="4:7" ht="12.75">
      <c r="D84" s="591"/>
      <c r="G84" s="591"/>
    </row>
    <row r="85" spans="4:7" ht="12.75">
      <c r="D85" s="591"/>
      <c r="G85" s="591"/>
    </row>
    <row r="86" spans="4:7" ht="12.75">
      <c r="D86" s="591"/>
      <c r="G86" s="591"/>
    </row>
    <row r="87" spans="4:7" ht="12.75">
      <c r="D87" s="591"/>
      <c r="G87" s="591"/>
    </row>
    <row r="88" spans="4:7" ht="12.75">
      <c r="D88" s="591"/>
      <c r="G88" s="591"/>
    </row>
    <row r="89" spans="4:7" ht="12.75">
      <c r="D89" s="591"/>
      <c r="G89" s="591"/>
    </row>
    <row r="90" spans="4:7" ht="12.75">
      <c r="D90" s="591"/>
      <c r="G90" s="591"/>
    </row>
    <row r="91" spans="4:7" ht="12.75">
      <c r="D91" s="591"/>
      <c r="G91" s="591"/>
    </row>
    <row r="92" spans="4:7" ht="12.75">
      <c r="D92" s="591"/>
      <c r="G92" s="591"/>
    </row>
    <row r="93" spans="4:7" ht="12.75">
      <c r="D93" s="591"/>
      <c r="G93" s="591"/>
    </row>
    <row r="94" spans="4:7" ht="12.75">
      <c r="D94" s="591"/>
      <c r="G94" s="591"/>
    </row>
    <row r="95" spans="4:7" ht="12.75">
      <c r="D95" s="591"/>
      <c r="G95" s="591"/>
    </row>
    <row r="96" spans="4:7" ht="12.75">
      <c r="D96" s="591"/>
      <c r="G96" s="591"/>
    </row>
    <row r="97" spans="4:7" ht="12.75">
      <c r="D97" s="591"/>
      <c r="G97" s="591"/>
    </row>
    <row r="98" spans="4:7" ht="12.75">
      <c r="D98" s="591"/>
      <c r="G98" s="591"/>
    </row>
    <row r="99" spans="4:7" ht="12.75">
      <c r="D99" s="591"/>
      <c r="G99" s="591"/>
    </row>
    <row r="100" spans="4:7" ht="12.75">
      <c r="D100" s="591"/>
      <c r="G100" s="591"/>
    </row>
    <row r="101" spans="4:7" ht="12.75">
      <c r="D101" s="591"/>
      <c r="G101" s="591"/>
    </row>
    <row r="102" spans="4:7" ht="12.75">
      <c r="D102" s="591"/>
      <c r="G102" s="591"/>
    </row>
    <row r="103" spans="4:7" ht="12.75">
      <c r="D103" s="591"/>
      <c r="G103" s="591"/>
    </row>
    <row r="104" spans="4:7" ht="12.75">
      <c r="D104" s="591"/>
      <c r="G104" s="591"/>
    </row>
    <row r="105" spans="4:7" ht="12.75">
      <c r="D105" s="591"/>
      <c r="G105" s="591"/>
    </row>
    <row r="106" spans="4:7" ht="12.75">
      <c r="D106" s="591"/>
      <c r="G106" s="591"/>
    </row>
    <row r="107" spans="4:7" ht="12.75">
      <c r="D107" s="591"/>
      <c r="G107" s="591"/>
    </row>
    <row r="108" spans="4:7" ht="12.75">
      <c r="D108" s="591"/>
      <c r="G108" s="591"/>
    </row>
    <row r="109" spans="4:7" ht="12.75">
      <c r="D109" s="591"/>
      <c r="G109" s="591"/>
    </row>
    <row r="110" spans="4:7" ht="12.75">
      <c r="D110" s="591"/>
      <c r="G110" s="591"/>
    </row>
    <row r="111" spans="4:7" ht="12.75">
      <c r="D111" s="591"/>
      <c r="G111" s="591"/>
    </row>
    <row r="112" spans="4:7" ht="12.75">
      <c r="D112" s="591"/>
      <c r="G112" s="591"/>
    </row>
    <row r="113" spans="4:7" ht="12.75">
      <c r="D113" s="591"/>
      <c r="G113" s="591"/>
    </row>
    <row r="114" spans="4:7" ht="12.75">
      <c r="D114" s="591"/>
      <c r="G114" s="591"/>
    </row>
    <row r="115" spans="4:7" ht="12.75">
      <c r="D115" s="591"/>
      <c r="G115" s="591"/>
    </row>
    <row r="116" spans="4:7" ht="12.75">
      <c r="D116" s="591"/>
      <c r="G116" s="591"/>
    </row>
    <row r="117" spans="4:7" ht="12.75">
      <c r="D117" s="591"/>
      <c r="G117" s="591"/>
    </row>
    <row r="118" spans="4:7" ht="12.75">
      <c r="D118" s="591"/>
      <c r="G118" s="591"/>
    </row>
    <row r="119" spans="4:7" ht="12.75">
      <c r="D119" s="591"/>
      <c r="G119" s="591"/>
    </row>
    <row r="120" spans="4:7" ht="12.75">
      <c r="D120" s="591"/>
      <c r="G120" s="591"/>
    </row>
    <row r="121" spans="4:7" ht="12.75">
      <c r="D121" s="591"/>
      <c r="G121" s="591"/>
    </row>
    <row r="122" spans="4:7" ht="12.75">
      <c r="D122" s="591"/>
      <c r="G122" s="591"/>
    </row>
    <row r="123" spans="4:7" ht="12.75">
      <c r="D123" s="591"/>
      <c r="G123" s="591"/>
    </row>
    <row r="124" spans="4:7" ht="12.75">
      <c r="D124" s="591"/>
      <c r="G124" s="591"/>
    </row>
    <row r="125" spans="4:7" ht="12.75">
      <c r="D125" s="591"/>
      <c r="G125" s="591"/>
    </row>
    <row r="126" spans="4:7" ht="12.75">
      <c r="D126" s="591"/>
      <c r="G126" s="591"/>
    </row>
    <row r="127" spans="4:7" ht="12.75">
      <c r="D127" s="591"/>
      <c r="G127" s="591"/>
    </row>
    <row r="128" spans="4:7" ht="12.75">
      <c r="D128" s="591"/>
      <c r="G128" s="591"/>
    </row>
    <row r="129" spans="4:7" ht="12.75">
      <c r="D129" s="591"/>
      <c r="G129" s="591"/>
    </row>
    <row r="130" spans="4:7" ht="12.75">
      <c r="D130" s="591"/>
      <c r="G130" s="591"/>
    </row>
    <row r="131" spans="4:7" ht="12.75">
      <c r="D131" s="591"/>
      <c r="G131" s="591"/>
    </row>
    <row r="132" spans="4:7" ht="12.75">
      <c r="D132" s="591"/>
      <c r="G132" s="591"/>
    </row>
    <row r="133" spans="4:7" ht="12.75">
      <c r="D133" s="591"/>
      <c r="G133" s="591"/>
    </row>
    <row r="134" spans="4:7" ht="12.75">
      <c r="D134" s="591"/>
      <c r="G134" s="591"/>
    </row>
    <row r="135" spans="4:7" ht="12.75">
      <c r="D135" s="591"/>
      <c r="G135" s="591"/>
    </row>
    <row r="136" spans="4:7" ht="12.75">
      <c r="D136" s="591"/>
      <c r="G136" s="591"/>
    </row>
    <row r="137" spans="4:7" ht="12.75">
      <c r="D137" s="591"/>
      <c r="G137" s="591"/>
    </row>
    <row r="138" spans="4:7" ht="12.75">
      <c r="D138" s="591"/>
      <c r="G138" s="591"/>
    </row>
    <row r="139" spans="4:7" ht="12.75">
      <c r="D139" s="591"/>
      <c r="G139" s="591"/>
    </row>
    <row r="140" spans="4:7" ht="12.75">
      <c r="D140" s="591"/>
      <c r="G140" s="591"/>
    </row>
    <row r="141" spans="4:7" ht="12.75">
      <c r="D141" s="591"/>
      <c r="G141" s="591"/>
    </row>
    <row r="142" spans="4:7" ht="12.75">
      <c r="D142" s="591"/>
      <c r="G142" s="591"/>
    </row>
    <row r="143" spans="4:7" ht="12.75">
      <c r="D143" s="591"/>
      <c r="G143" s="591"/>
    </row>
    <row r="144" spans="4:7" ht="12.75">
      <c r="D144" s="591"/>
      <c r="G144" s="591"/>
    </row>
    <row r="145" spans="4:7" ht="12.75">
      <c r="D145" s="591"/>
      <c r="G145" s="591"/>
    </row>
    <row r="146" spans="4:7" ht="12.75">
      <c r="D146" s="591"/>
      <c r="G146" s="591"/>
    </row>
    <row r="147" spans="4:7" ht="12.75">
      <c r="D147" s="591"/>
      <c r="G147" s="591"/>
    </row>
    <row r="148" spans="4:7" ht="12.75">
      <c r="D148" s="591"/>
      <c r="G148" s="591"/>
    </row>
    <row r="149" spans="4:7" ht="12.75">
      <c r="D149" s="591"/>
      <c r="G149" s="591"/>
    </row>
    <row r="150" spans="4:7" ht="12.75">
      <c r="D150" s="591"/>
      <c r="G150" s="591"/>
    </row>
    <row r="151" spans="4:7" ht="12.75">
      <c r="D151" s="591"/>
      <c r="G151" s="591"/>
    </row>
    <row r="152" spans="4:7" ht="12.75">
      <c r="D152" s="591"/>
      <c r="G152" s="591"/>
    </row>
    <row r="153" spans="4:7" ht="12.75">
      <c r="D153" s="591"/>
      <c r="G153" s="591"/>
    </row>
    <row r="154" spans="4:7" ht="12.75">
      <c r="D154" s="591"/>
      <c r="G154" s="591"/>
    </row>
    <row r="155" spans="4:7" ht="12.75">
      <c r="D155" s="591"/>
      <c r="G155" s="591"/>
    </row>
    <row r="156" spans="4:7" ht="12.75">
      <c r="D156" s="591"/>
      <c r="G156" s="591"/>
    </row>
    <row r="157" spans="4:7" ht="12.75">
      <c r="D157" s="591"/>
      <c r="G157" s="591"/>
    </row>
    <row r="158" spans="4:7" ht="12.75">
      <c r="D158" s="591"/>
      <c r="G158" s="591"/>
    </row>
    <row r="159" spans="4:7" ht="12.75">
      <c r="D159" s="591"/>
      <c r="G159" s="591"/>
    </row>
    <row r="160" spans="4:7" ht="12.75">
      <c r="D160" s="591"/>
      <c r="G160" s="591"/>
    </row>
    <row r="161" spans="4:7" ht="12.75">
      <c r="D161" s="591"/>
      <c r="G161" s="591"/>
    </row>
    <row r="162" spans="4:7" ht="12.75">
      <c r="D162" s="591"/>
      <c r="G162" s="591"/>
    </row>
    <row r="163" spans="4:7" ht="12.75">
      <c r="D163" s="591"/>
      <c r="G163" s="591"/>
    </row>
    <row r="164" spans="4:7" ht="12.75">
      <c r="D164" s="591"/>
      <c r="G164" s="591"/>
    </row>
    <row r="165" spans="4:7" ht="12.75">
      <c r="D165" s="591"/>
      <c r="G165" s="591"/>
    </row>
    <row r="166" spans="4:7" ht="12.75">
      <c r="D166" s="591"/>
      <c r="G166" s="591"/>
    </row>
    <row r="167" spans="4:7" ht="12.75">
      <c r="D167" s="591"/>
      <c r="G167" s="591"/>
    </row>
    <row r="168" spans="4:7" ht="12.75">
      <c r="D168" s="591"/>
      <c r="G168" s="591"/>
    </row>
    <row r="169" spans="4:7" ht="12.75">
      <c r="D169" s="591"/>
      <c r="G169" s="591"/>
    </row>
    <row r="170" spans="4:7" ht="12.75">
      <c r="D170" s="591"/>
      <c r="G170" s="591"/>
    </row>
    <row r="171" spans="4:7" ht="12.75">
      <c r="D171" s="591"/>
      <c r="G171" s="591"/>
    </row>
    <row r="172" spans="4:7" ht="12.75">
      <c r="D172" s="591"/>
      <c r="G172" s="591"/>
    </row>
    <row r="173" spans="4:7" ht="12.75">
      <c r="D173" s="591"/>
      <c r="G173" s="591"/>
    </row>
    <row r="174" spans="4:7" ht="12.75">
      <c r="D174" s="591"/>
      <c r="G174" s="591"/>
    </row>
    <row r="175" spans="4:7" ht="12.75">
      <c r="D175" s="591"/>
      <c r="G175" s="591"/>
    </row>
    <row r="176" spans="4:7" ht="12.75">
      <c r="D176" s="591"/>
      <c r="G176" s="591"/>
    </row>
    <row r="177" spans="4:7" ht="12.75">
      <c r="D177" s="591"/>
      <c r="G177" s="591"/>
    </row>
    <row r="178" spans="4:7" ht="12.75">
      <c r="D178" s="591"/>
      <c r="G178" s="591"/>
    </row>
    <row r="179" spans="4:7" ht="12.75">
      <c r="D179" s="591"/>
      <c r="G179" s="591"/>
    </row>
    <row r="180" spans="4:7" ht="12.75">
      <c r="D180" s="591"/>
      <c r="G180" s="591"/>
    </row>
    <row r="181" spans="4:7" ht="12.75">
      <c r="D181" s="591"/>
      <c r="G181" s="591"/>
    </row>
    <row r="182" spans="4:7" ht="12.75">
      <c r="D182" s="591"/>
      <c r="G182" s="591"/>
    </row>
    <row r="183" spans="4:7" ht="12.75">
      <c r="D183" s="591"/>
      <c r="G183" s="591"/>
    </row>
    <row r="184" spans="4:7" ht="12.75">
      <c r="D184" s="591"/>
      <c r="G184" s="591"/>
    </row>
    <row r="185" spans="4:7" ht="12.75">
      <c r="D185" s="591"/>
      <c r="G185" s="591"/>
    </row>
    <row r="186" spans="4:7" ht="12.75">
      <c r="D186" s="591"/>
      <c r="G186" s="591"/>
    </row>
    <row r="187" spans="4:7" ht="12.75">
      <c r="D187" s="591"/>
      <c r="G187" s="591"/>
    </row>
    <row r="188" spans="4:7" ht="12.75">
      <c r="D188" s="591"/>
      <c r="G188" s="591"/>
    </row>
    <row r="189" spans="4:7" ht="12.75">
      <c r="D189" s="591"/>
      <c r="G189" s="591"/>
    </row>
    <row r="190" spans="4:7" ht="12.75">
      <c r="D190" s="591"/>
      <c r="G190" s="591"/>
    </row>
    <row r="191" spans="4:7" ht="12.75">
      <c r="D191" s="591"/>
      <c r="G191" s="591"/>
    </row>
    <row r="192" spans="4:7" ht="12.75">
      <c r="D192" s="591"/>
      <c r="G192" s="591"/>
    </row>
    <row r="193" spans="4:7" ht="12.75">
      <c r="D193" s="591"/>
      <c r="G193" s="591"/>
    </row>
    <row r="194" spans="4:7" ht="12.75">
      <c r="D194" s="591"/>
      <c r="G194" s="591"/>
    </row>
    <row r="195" spans="4:7" ht="12.75">
      <c r="D195" s="591"/>
      <c r="G195" s="591"/>
    </row>
    <row r="196" spans="4:7" ht="12.75">
      <c r="D196" s="591"/>
      <c r="G196" s="591"/>
    </row>
    <row r="197" spans="4:7" ht="12.75">
      <c r="D197" s="591"/>
      <c r="G197" s="591"/>
    </row>
    <row r="198" spans="4:7" ht="12.75">
      <c r="D198" s="591"/>
      <c r="G198" s="591"/>
    </row>
    <row r="199" spans="4:7" ht="12.75">
      <c r="D199" s="591"/>
      <c r="G199" s="591"/>
    </row>
    <row r="200" spans="4:7" ht="12.75">
      <c r="D200" s="591"/>
      <c r="G200" s="591"/>
    </row>
    <row r="201" spans="4:7" ht="12.75">
      <c r="D201" s="591"/>
      <c r="G201" s="591"/>
    </row>
    <row r="202" spans="4:7" ht="12.75">
      <c r="D202" s="591"/>
      <c r="G202" s="591"/>
    </row>
    <row r="203" spans="4:7" ht="12.75">
      <c r="D203" s="591"/>
      <c r="G203" s="591"/>
    </row>
    <row r="204" spans="4:7" ht="12.75">
      <c r="D204" s="591"/>
      <c r="G204" s="591"/>
    </row>
    <row r="205" spans="4:7" ht="12.75">
      <c r="D205" s="591"/>
      <c r="G205" s="591"/>
    </row>
    <row r="206" spans="4:7" ht="12.75">
      <c r="D206" s="591"/>
      <c r="G206" s="591"/>
    </row>
    <row r="207" spans="4:7" ht="12.75">
      <c r="D207" s="591"/>
      <c r="G207" s="591"/>
    </row>
    <row r="208" spans="4:7" ht="12.75">
      <c r="D208" s="591"/>
      <c r="G208" s="591"/>
    </row>
    <row r="209" spans="4:7" ht="12.75">
      <c r="D209" s="591"/>
      <c r="G209" s="591"/>
    </row>
    <row r="210" spans="4:7" ht="12.75">
      <c r="D210" s="591"/>
      <c r="G210" s="591"/>
    </row>
    <row r="211" spans="4:7" ht="12.75">
      <c r="D211" s="591"/>
      <c r="G211" s="591"/>
    </row>
    <row r="212" spans="4:7" ht="12.75">
      <c r="D212" s="591"/>
      <c r="G212" s="591"/>
    </row>
    <row r="213" spans="4:7" ht="12.75">
      <c r="D213" s="591"/>
      <c r="G213" s="591"/>
    </row>
    <row r="214" spans="4:7" ht="12.75">
      <c r="D214" s="591"/>
      <c r="G214" s="591"/>
    </row>
    <row r="215" spans="4:7" ht="12.75">
      <c r="D215" s="591"/>
      <c r="G215" s="591"/>
    </row>
    <row r="216" spans="4:7" ht="12.75">
      <c r="D216" s="591"/>
      <c r="G216" s="591"/>
    </row>
    <row r="217" spans="4:7" ht="12.75">
      <c r="D217" s="591"/>
      <c r="G217" s="591"/>
    </row>
    <row r="218" spans="4:7" ht="12.75">
      <c r="D218" s="591"/>
      <c r="G218" s="591"/>
    </row>
    <row r="219" spans="4:7" ht="12.75">
      <c r="D219" s="591"/>
      <c r="G219" s="591"/>
    </row>
    <row r="220" spans="4:7" ht="12.75">
      <c r="D220" s="591"/>
      <c r="G220" s="591"/>
    </row>
    <row r="221" spans="4:7" ht="12.75">
      <c r="D221" s="591"/>
      <c r="G221" s="591"/>
    </row>
    <row r="222" spans="4:7" ht="12.75">
      <c r="D222" s="591"/>
      <c r="G222" s="591"/>
    </row>
    <row r="223" spans="4:7" ht="12.75">
      <c r="D223" s="591"/>
      <c r="G223" s="591"/>
    </row>
    <row r="224" spans="4:7" ht="12.75">
      <c r="D224" s="591"/>
      <c r="G224" s="591"/>
    </row>
    <row r="225" spans="4:7" ht="12.75">
      <c r="D225" s="591"/>
      <c r="G225" s="591"/>
    </row>
    <row r="226" spans="4:7" ht="12.75">
      <c r="D226" s="591"/>
      <c r="G226" s="591"/>
    </row>
    <row r="227" spans="4:7" ht="12.75">
      <c r="D227" s="591"/>
      <c r="G227" s="591"/>
    </row>
    <row r="228" spans="4:7" ht="12.75">
      <c r="D228" s="591"/>
      <c r="G228" s="591"/>
    </row>
    <row r="229" spans="4:7" ht="12.75">
      <c r="D229" s="591"/>
      <c r="G229" s="591"/>
    </row>
    <row r="230" spans="4:7" ht="12.75">
      <c r="D230" s="591"/>
      <c r="G230" s="591"/>
    </row>
    <row r="231" spans="4:7" ht="12.75">
      <c r="D231" s="591"/>
      <c r="G231" s="591"/>
    </row>
    <row r="232" spans="4:7" ht="12.75">
      <c r="D232" s="591"/>
      <c r="G232" s="591"/>
    </row>
    <row r="233" spans="4:7" ht="12.75">
      <c r="D233" s="591"/>
      <c r="G233" s="591"/>
    </row>
    <row r="234" ht="12.75">
      <c r="D234" s="591"/>
    </row>
    <row r="235" ht="12.75">
      <c r="D235" s="591"/>
    </row>
    <row r="236" ht="12.75">
      <c r="D236" s="591"/>
    </row>
    <row r="237" ht="12.75">
      <c r="D237" s="591"/>
    </row>
    <row r="238" ht="12.75">
      <c r="D238" s="591"/>
    </row>
    <row r="239" ht="12.75">
      <c r="D239" s="591"/>
    </row>
    <row r="240" ht="12.75">
      <c r="D240" s="591"/>
    </row>
    <row r="241" ht="12.75">
      <c r="D241" s="591"/>
    </row>
    <row r="242" ht="12.75">
      <c r="D242" s="591"/>
    </row>
    <row r="243" ht="12.75">
      <c r="D243" s="591"/>
    </row>
    <row r="244" ht="12.75">
      <c r="D244" s="591"/>
    </row>
    <row r="245" ht="12.75">
      <c r="D245" s="591"/>
    </row>
    <row r="246" ht="12.75">
      <c r="D246" s="591"/>
    </row>
    <row r="247" ht="12.75">
      <c r="D247" s="591"/>
    </row>
    <row r="248" ht="12.75">
      <c r="D248" s="591"/>
    </row>
    <row r="249" ht="12.75">
      <c r="D249" s="591"/>
    </row>
    <row r="250" ht="12.75">
      <c r="D250" s="591"/>
    </row>
    <row r="251" ht="12.75">
      <c r="D251" s="591"/>
    </row>
    <row r="252" ht="12.75">
      <c r="D252" s="591"/>
    </row>
    <row r="253" ht="12.75">
      <c r="D253" s="591"/>
    </row>
    <row r="254" ht="12.75">
      <c r="D254" s="591"/>
    </row>
    <row r="255" ht="12.75">
      <c r="D255" s="591"/>
    </row>
    <row r="256" ht="12.75">
      <c r="D256" s="591"/>
    </row>
    <row r="257" ht="12.75">
      <c r="D257" s="591"/>
    </row>
    <row r="258" ht="12.75">
      <c r="D258" s="591"/>
    </row>
    <row r="259" ht="12.75">
      <c r="D259" s="591"/>
    </row>
    <row r="260" ht="12.75">
      <c r="D260" s="591"/>
    </row>
    <row r="261" ht="12.75">
      <c r="D261" s="591"/>
    </row>
    <row r="262" ht="12.75">
      <c r="D262" s="591"/>
    </row>
    <row r="263" ht="12.75">
      <c r="D263" s="591"/>
    </row>
    <row r="264" ht="12.75">
      <c r="D264" s="591"/>
    </row>
    <row r="265" ht="12.75">
      <c r="D265" s="591"/>
    </row>
    <row r="266" ht="12.75">
      <c r="D266" s="591"/>
    </row>
    <row r="267" ht="12.75">
      <c r="D267" s="591"/>
    </row>
    <row r="268" ht="12.75">
      <c r="D268" s="591"/>
    </row>
    <row r="269" ht="12.75">
      <c r="D269" s="591"/>
    </row>
    <row r="270" ht="12.75">
      <c r="D270" s="591"/>
    </row>
    <row r="271" ht="12.75">
      <c r="D271" s="591"/>
    </row>
    <row r="272" ht="12.75">
      <c r="D272" s="591"/>
    </row>
    <row r="273" ht="12.75">
      <c r="D273" s="591"/>
    </row>
    <row r="274" ht="12.75">
      <c r="D274" s="591"/>
    </row>
    <row r="275" ht="12.75">
      <c r="D275" s="591"/>
    </row>
    <row r="276" ht="12.75">
      <c r="D276" s="591"/>
    </row>
    <row r="277" ht="12.75">
      <c r="D277" s="591"/>
    </row>
    <row r="278" ht="12.75">
      <c r="D278" s="591"/>
    </row>
    <row r="279" ht="12.75">
      <c r="D279" s="591"/>
    </row>
    <row r="280" ht="12.75">
      <c r="D280" s="591"/>
    </row>
    <row r="281" ht="12.75">
      <c r="D281" s="591"/>
    </row>
    <row r="282" ht="12.75">
      <c r="D282" s="591"/>
    </row>
    <row r="283" ht="12.75">
      <c r="D283" s="591"/>
    </row>
    <row r="284" ht="12.75">
      <c r="D284" s="591"/>
    </row>
    <row r="285" ht="12.75">
      <c r="D285" s="591"/>
    </row>
    <row r="286" ht="12.75">
      <c r="D286" s="591"/>
    </row>
    <row r="287" ht="12.75">
      <c r="D287" s="591"/>
    </row>
    <row r="288" ht="12.75">
      <c r="D288" s="591"/>
    </row>
    <row r="289" ht="12.75">
      <c r="D289" s="591"/>
    </row>
    <row r="290" ht="12.75">
      <c r="D290" s="591"/>
    </row>
    <row r="291" ht="12.75">
      <c r="D291" s="591"/>
    </row>
    <row r="292" ht="12.75">
      <c r="D292" s="591"/>
    </row>
    <row r="293" ht="12.75">
      <c r="D293" s="591"/>
    </row>
    <row r="294" ht="12.75">
      <c r="D294" s="591"/>
    </row>
    <row r="295" ht="12.75">
      <c r="D295" s="591"/>
    </row>
    <row r="296" ht="12.75">
      <c r="D296" s="591"/>
    </row>
    <row r="297" ht="12.75">
      <c r="D297" s="591"/>
    </row>
    <row r="298" ht="12.75">
      <c r="D298" s="591"/>
    </row>
    <row r="299" ht="12.75">
      <c r="D299" s="591"/>
    </row>
    <row r="300" ht="12.75">
      <c r="D300" s="591"/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2005-12-16T12:38:35Z</cp:lastPrinted>
  <dcterms:created xsi:type="dcterms:W3CDTF">2003-11-20T14:31:25Z</dcterms:created>
  <dcterms:modified xsi:type="dcterms:W3CDTF">2005-12-16T12:49:19Z</dcterms:modified>
  <cp:category/>
  <cp:version/>
  <cp:contentType/>
  <cp:contentStatus/>
</cp:coreProperties>
</file>